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firstSheet="8" activeTab="11"/>
  </bookViews>
  <sheets>
    <sheet name="awpc_bp_raw" sheetId="20" r:id="rId1"/>
    <sheet name="awpc_bp_1 ply" sheetId="19" r:id="rId2"/>
    <sheet name="awpc_bp_mpl" sheetId="21" r:id="rId3"/>
    <sheet name="awpc_pl_raw" sheetId="17" r:id="rId4"/>
    <sheet name="awpc_pl_1ply" sheetId="16" r:id="rId5"/>
    <sheet name="awpc_dl_raw" sheetId="15" r:id="rId6"/>
    <sheet name="awpc_dl_eq" sheetId="14" r:id="rId7"/>
    <sheet name="wpc_bp_raw" sheetId="13" r:id="rId8"/>
    <sheet name="wpc_bp_1ply" sheetId="12" r:id="rId9"/>
    <sheet name="wpc_bp_mpl" sheetId="11" r:id="rId10"/>
    <sheet name="wpc_pl_raw" sheetId="10" r:id="rId11"/>
    <sheet name="wpc_pl_1ply" sheetId="9" r:id="rId12"/>
    <sheet name="wpc_pl_mpl" sheetId="8" r:id="rId13"/>
    <sheet name="wpc_dl_raw" sheetId="7" r:id="rId14"/>
    <sheet name="wpc_dl_eq" sheetId="5" r:id="rId15"/>
    <sheet name="НЖ" sheetId="6" r:id="rId16"/>
  </sheets>
  <definedNames>
    <definedName name="_xlnm._FilterDatabase" localSheetId="14" hidden="1">wpc_dl_eq!$A$1:$I$3</definedName>
  </definedNames>
  <calcPr calcId="125725" refMode="R1C1"/>
</workbook>
</file>

<file path=xl/calcChain.xml><?xml version="1.0" encoding="utf-8"?>
<calcChain xmlns="http://schemas.openxmlformats.org/spreadsheetml/2006/main">
  <c r="R9" i="9"/>
  <c r="R7"/>
  <c r="J6" i="21"/>
  <c r="J24" i="13"/>
  <c r="J117" i="20"/>
  <c r="J114"/>
  <c r="J113"/>
  <c r="J112"/>
  <c r="J111"/>
  <c r="J110"/>
  <c r="J109"/>
  <c r="J108"/>
  <c r="J105"/>
  <c r="J104"/>
  <c r="J103"/>
  <c r="J102"/>
  <c r="J101"/>
  <c r="J100"/>
  <c r="J97"/>
  <c r="J96"/>
  <c r="J95"/>
  <c r="J94"/>
  <c r="J93"/>
  <c r="J92"/>
  <c r="J91"/>
  <c r="J90"/>
  <c r="J87"/>
  <c r="J86"/>
  <c r="J85"/>
  <c r="J84"/>
  <c r="J83"/>
  <c r="J82"/>
  <c r="J81"/>
  <c r="J80"/>
  <c r="J79"/>
  <c r="J76"/>
  <c r="J75"/>
  <c r="J74"/>
  <c r="J73"/>
  <c r="J72"/>
  <c r="J71"/>
  <c r="J70"/>
  <c r="J69"/>
  <c r="J68"/>
  <c r="J67"/>
  <c r="J66"/>
  <c r="J65"/>
  <c r="J64"/>
  <c r="J63"/>
  <c r="J60"/>
  <c r="J59"/>
  <c r="J58"/>
  <c r="J57"/>
  <c r="J56"/>
  <c r="J55"/>
  <c r="J54"/>
  <c r="J53"/>
  <c r="J52"/>
  <c r="J51"/>
  <c r="J50"/>
  <c r="J49"/>
  <c r="J46"/>
  <c r="J45"/>
  <c r="J44"/>
  <c r="J43"/>
  <c r="J42"/>
  <c r="J41"/>
  <c r="J40"/>
  <c r="J39"/>
  <c r="J38"/>
  <c r="J35"/>
  <c r="J32"/>
  <c r="J31"/>
  <c r="J30"/>
  <c r="J29"/>
  <c r="J26"/>
  <c r="J23"/>
  <c r="J20"/>
  <c r="J17"/>
  <c r="J16"/>
  <c r="J13"/>
  <c r="J10"/>
  <c r="J9"/>
  <c r="J6"/>
  <c r="R57" i="17"/>
  <c r="R54"/>
  <c r="R53"/>
  <c r="R52"/>
  <c r="R49"/>
  <c r="R48"/>
  <c r="R47"/>
  <c r="R46"/>
  <c r="R43"/>
  <c r="R42"/>
  <c r="R41"/>
  <c r="R40"/>
  <c r="R37"/>
  <c r="R36"/>
  <c r="R35"/>
  <c r="R32"/>
  <c r="R31"/>
  <c r="R30"/>
  <c r="R29"/>
  <c r="R26"/>
  <c r="R25"/>
  <c r="R22"/>
  <c r="R21"/>
  <c r="R18"/>
  <c r="R17"/>
  <c r="R14"/>
  <c r="R13"/>
  <c r="R10"/>
  <c r="R7"/>
  <c r="R6"/>
  <c r="J26" i="19"/>
  <c r="J25"/>
  <c r="J22"/>
  <c r="J21"/>
  <c r="J19"/>
  <c r="J16"/>
  <c r="J15"/>
  <c r="J12"/>
  <c r="J11"/>
  <c r="J8"/>
  <c r="J7"/>
  <c r="J6"/>
  <c r="R16" i="16"/>
  <c r="R13"/>
  <c r="R10"/>
  <c r="R9"/>
  <c r="R6"/>
  <c r="J53" i="15"/>
  <c r="J50"/>
  <c r="J47"/>
  <c r="J46"/>
  <c r="J43"/>
  <c r="J42"/>
  <c r="J41"/>
  <c r="J40"/>
  <c r="J39"/>
  <c r="J38"/>
  <c r="J35"/>
  <c r="J34"/>
  <c r="J33"/>
  <c r="J30"/>
  <c r="J29"/>
  <c r="J28"/>
  <c r="J27"/>
  <c r="J24"/>
  <c r="J23"/>
  <c r="J22"/>
  <c r="J21"/>
  <c r="J18"/>
  <c r="J15"/>
  <c r="J12"/>
  <c r="J9"/>
  <c r="J6"/>
  <c r="J8" i="14"/>
  <c r="J7"/>
  <c r="J38" i="13"/>
  <c r="J37"/>
  <c r="J36"/>
  <c r="J33"/>
  <c r="J32"/>
  <c r="J29"/>
  <c r="J28"/>
  <c r="J27"/>
  <c r="J23"/>
  <c r="J20"/>
  <c r="J19"/>
  <c r="J18"/>
  <c r="J17"/>
  <c r="J16"/>
  <c r="J13"/>
  <c r="J10"/>
  <c r="J6"/>
  <c r="J10" i="12"/>
  <c r="J7"/>
  <c r="J7" i="11"/>
  <c r="R19" i="10"/>
  <c r="R16"/>
  <c r="R13"/>
  <c r="R9"/>
  <c r="R6"/>
  <c r="R18" i="9"/>
  <c r="R15"/>
  <c r="R14"/>
  <c r="R11"/>
  <c r="R10"/>
  <c r="R8"/>
  <c r="R6"/>
  <c r="R6" i="8"/>
  <c r="J9" i="7"/>
  <c r="J6"/>
  <c r="J12" i="5"/>
  <c r="J9"/>
  <c r="J6"/>
</calcChain>
</file>

<file path=xl/sharedStrings.xml><?xml version="1.0" encoding="utf-8"?>
<sst xmlns="http://schemas.openxmlformats.org/spreadsheetml/2006/main" count="3109" uniqueCount="934">
  <si>
    <t>ФИО</t>
  </si>
  <si>
    <t>Тяга</t>
  </si>
  <si>
    <t>Сумма</t>
  </si>
  <si>
    <t>С вес</t>
  </si>
  <si>
    <t>Тренер</t>
  </si>
  <si>
    <t>Очки</t>
  </si>
  <si>
    <t>Рек</t>
  </si>
  <si>
    <t>Город</t>
  </si>
  <si>
    <t>Год. р.
Возр груп</t>
  </si>
  <si>
    <t>ВЕСОВАЯ КАТЕГОРИЯ   75</t>
  </si>
  <si>
    <t>Алтунин Николай</t>
  </si>
  <si>
    <t>Open (24.07.1977)</t>
  </si>
  <si>
    <t>74,60</t>
  </si>
  <si>
    <t xml:space="preserve">Кинель/Самарская область </t>
  </si>
  <si>
    <t>250,0</t>
  </si>
  <si>
    <t>245.00</t>
  </si>
  <si>
    <t xml:space="preserve">Кучма А.Н. </t>
  </si>
  <si>
    <t>200,0</t>
  </si>
  <si>
    <t>ВЕСОВАЯ КАТЕГОРИЯ   125</t>
  </si>
  <si>
    <t>Кучма Алексей</t>
  </si>
  <si>
    <t>Open (04.01.1979)</t>
  </si>
  <si>
    <t>112,50</t>
  </si>
  <si>
    <t>260,0</t>
  </si>
  <si>
    <t>260.00</t>
  </si>
  <si>
    <t xml:space="preserve">самостоятельно </t>
  </si>
  <si>
    <t>ВЕСОВАЯ КАТЕГОРИЯ   140+</t>
  </si>
  <si>
    <t>Цигельник Иван</t>
  </si>
  <si>
    <t>Juniors (12.11.1990)</t>
  </si>
  <si>
    <t>146,40</t>
  </si>
  <si>
    <t xml:space="preserve">Челябинск/Челябинская область </t>
  </si>
  <si>
    <t>340,0</t>
  </si>
  <si>
    <t>340.00</t>
  </si>
  <si>
    <t xml:space="preserve">Абрамов Д.С. </t>
  </si>
  <si>
    <t xml:space="preserve">Абсолютный зачёт </t>
  </si>
  <si>
    <t xml:space="preserve">Мужчины </t>
  </si>
  <si>
    <t xml:space="preserve">Junior </t>
  </si>
  <si>
    <t xml:space="preserve">ФИО </t>
  </si>
  <si>
    <t xml:space="preserve">Возрастная группа </t>
  </si>
  <si>
    <t xml:space="preserve">Весовая </t>
  </si>
  <si>
    <t xml:space="preserve">Юниоры 20 - 23 </t>
  </si>
  <si>
    <t xml:space="preserve">140+ </t>
  </si>
  <si>
    <t xml:space="preserve">Open </t>
  </si>
  <si>
    <t xml:space="preserve">Открытая </t>
  </si>
  <si>
    <t xml:space="preserve">75 </t>
  </si>
  <si>
    <t xml:space="preserve">125 </t>
  </si>
  <si>
    <t>ВЕСОВАЯ КАТЕГОРИЯ   82.5</t>
  </si>
  <si>
    <t>Аксенов Евгений</t>
  </si>
  <si>
    <t>Open (03.08.1986)</t>
  </si>
  <si>
    <t>82,50</t>
  </si>
  <si>
    <t xml:space="preserve">Пермь/Пермский край </t>
  </si>
  <si>
    <t>160,0</t>
  </si>
  <si>
    <t>180,0</t>
  </si>
  <si>
    <t>180.00</t>
  </si>
  <si>
    <t xml:space="preserve"> </t>
  </si>
  <si>
    <t>ВЕСОВАЯ КАТЕГОРИЯ   110</t>
  </si>
  <si>
    <t>Скворцов Никита</t>
  </si>
  <si>
    <t>Juniors (15.02.1990)</t>
  </si>
  <si>
    <t>109,90</t>
  </si>
  <si>
    <t xml:space="preserve">Снежинск/Челябинская область </t>
  </si>
  <si>
    <t>255,0</t>
  </si>
  <si>
    <t>255.00</t>
  </si>
  <si>
    <t xml:space="preserve">Ахлестин П.Н. </t>
  </si>
  <si>
    <t xml:space="preserve">110 </t>
  </si>
  <si>
    <t xml:space="preserve">82.5 </t>
  </si>
  <si>
    <t>Присед</t>
  </si>
  <si>
    <t>Жим</t>
  </si>
  <si>
    <t>Глазунов Валерий</t>
  </si>
  <si>
    <t>Masters 65-69 (18.12.1948)</t>
  </si>
  <si>
    <t>82,40</t>
  </si>
  <si>
    <t xml:space="preserve">Михайловск/Свердловская область </t>
  </si>
  <si>
    <t>280,0</t>
  </si>
  <si>
    <t>300,0</t>
  </si>
  <si>
    <t>170,0</t>
  </si>
  <si>
    <t>210,0</t>
  </si>
  <si>
    <t>230,0</t>
  </si>
  <si>
    <t>240,0</t>
  </si>
  <si>
    <t>690.00</t>
  </si>
  <si>
    <t xml:space="preserve">Глазунов А. </t>
  </si>
  <si>
    <t xml:space="preserve">Masters </t>
  </si>
  <si>
    <t xml:space="preserve">Мастера 65 - 69 </t>
  </si>
  <si>
    <t>Солоненко Олег</t>
  </si>
  <si>
    <t>Masters 40-44 (26.09.1970)</t>
  </si>
  <si>
    <t>73,50</t>
  </si>
  <si>
    <t xml:space="preserve">Чита/Забайкальский край </t>
  </si>
  <si>
    <t>205,0</t>
  </si>
  <si>
    <t>215,0</t>
  </si>
  <si>
    <t>120,0</t>
  </si>
  <si>
    <t>Семенов Константин</t>
  </si>
  <si>
    <t>Masters 45-49 (24.08.1964)</t>
  </si>
  <si>
    <t>74,40</t>
  </si>
  <si>
    <t>232,5</t>
  </si>
  <si>
    <t>640.00</t>
  </si>
  <si>
    <t>Понеделин Александр</t>
  </si>
  <si>
    <t>Masters 60-64 (06.06.1950)</t>
  </si>
  <si>
    <t>74,00</t>
  </si>
  <si>
    <t xml:space="preserve">Урай/Ханты-Мансийский авт. окр. </t>
  </si>
  <si>
    <t>245,0</t>
  </si>
  <si>
    <t>92,5</t>
  </si>
  <si>
    <t xml:space="preserve">Дунаев П.В. </t>
  </si>
  <si>
    <t>ВЕСОВАЯ КАТЕГОРИЯ   100</t>
  </si>
  <si>
    <t>Рамазанов Руслан</t>
  </si>
  <si>
    <t>Juniors (19.04.1993)</t>
  </si>
  <si>
    <t>97,80</t>
  </si>
  <si>
    <t xml:space="preserve">Нижний Тагил/Свердловская область </t>
  </si>
  <si>
    <t>270,0</t>
  </si>
  <si>
    <t>155,0</t>
  </si>
  <si>
    <t>162,5</t>
  </si>
  <si>
    <t>700.00</t>
  </si>
  <si>
    <t xml:space="preserve">Рамазанов М.З. </t>
  </si>
  <si>
    <t>Кузнецов Сергей</t>
  </si>
  <si>
    <t>Masters 40-44 (29.08.1971)</t>
  </si>
  <si>
    <t>92,80</t>
  </si>
  <si>
    <t>190,0</t>
  </si>
  <si>
    <t>220,0</t>
  </si>
  <si>
    <t>680.00</t>
  </si>
  <si>
    <t>320,0</t>
  </si>
  <si>
    <t>242,5</t>
  </si>
  <si>
    <t xml:space="preserve">100 </t>
  </si>
  <si>
    <t xml:space="preserve">Мастера 60 - 64 </t>
  </si>
  <si>
    <t xml:space="preserve">Мастера 45 - 49 </t>
  </si>
  <si>
    <t xml:space="preserve">Мастера 40 - 44 </t>
  </si>
  <si>
    <t>Чемпионат Восточной Европы 2014 WPC без экипировочный лифтинг_x000D_
08 - 09.Февраль.2014</t>
  </si>
  <si>
    <t>ВЕСОВАЯ КАТЕГОРИЯ   56</t>
  </si>
  <si>
    <t>Файзуллина Эльвира</t>
  </si>
  <si>
    <t>Open (23.01.1987)</t>
  </si>
  <si>
    <t>54,20</t>
  </si>
  <si>
    <t xml:space="preserve">Сургут/Ханты-Мансийский авт. окр. </t>
  </si>
  <si>
    <t>70,0</t>
  </si>
  <si>
    <t>ВЕСОВАЯ КАТЕГОРИЯ   67.5</t>
  </si>
  <si>
    <t>Полудницина Ксения</t>
  </si>
  <si>
    <t>Open (04.10.1989)</t>
  </si>
  <si>
    <t>63,90</t>
  </si>
  <si>
    <t xml:space="preserve">Екатеринбург/Свердловская область </t>
  </si>
  <si>
    <t>80,0</t>
  </si>
  <si>
    <t>47,5</t>
  </si>
  <si>
    <t>52,5</t>
  </si>
  <si>
    <t xml:space="preserve">Каракулов А. </t>
  </si>
  <si>
    <t>Олексеенко Юрий</t>
  </si>
  <si>
    <t>Open (17.06.1986)</t>
  </si>
  <si>
    <t>79,90</t>
  </si>
  <si>
    <t xml:space="preserve">Каменск-Уральский/Свердловская область </t>
  </si>
  <si>
    <t>140,0</t>
  </si>
  <si>
    <t>145,0</t>
  </si>
  <si>
    <t>150,0</t>
  </si>
  <si>
    <t>Минин Владимир</t>
  </si>
  <si>
    <t>Masters 45-49 (29.08.1967)</t>
  </si>
  <si>
    <t>99,90</t>
  </si>
  <si>
    <t xml:space="preserve">Добрянка/Пермский край </t>
  </si>
  <si>
    <t>175,0</t>
  </si>
  <si>
    <t>305,0</t>
  </si>
  <si>
    <t>730.00</t>
  </si>
  <si>
    <t>Хардин Максим</t>
  </si>
  <si>
    <t>Open (29.04.1983)</t>
  </si>
  <si>
    <t>108,30</t>
  </si>
  <si>
    <t>217,5</t>
  </si>
  <si>
    <t>265,0</t>
  </si>
  <si>
    <t>647.50</t>
  </si>
  <si>
    <t xml:space="preserve">Женщины </t>
  </si>
  <si>
    <t xml:space="preserve">56 </t>
  </si>
  <si>
    <t>292,5</t>
  </si>
  <si>
    <t xml:space="preserve">67.5 </t>
  </si>
  <si>
    <t>237,5</t>
  </si>
  <si>
    <t>Степанов Андрей</t>
  </si>
  <si>
    <t>Open (13.02.1984)</t>
  </si>
  <si>
    <t>ВЕСОВАЯ КАТЕГОРИЯ   90</t>
  </si>
  <si>
    <t>Катаев Евгений</t>
  </si>
  <si>
    <t>Open (08.08.1983)</t>
  </si>
  <si>
    <t>88,70</t>
  </si>
  <si>
    <t>252,5</t>
  </si>
  <si>
    <t>252.50</t>
  </si>
  <si>
    <t xml:space="preserve">Пузанский С. </t>
  </si>
  <si>
    <t>Низамов Ринад</t>
  </si>
  <si>
    <t>Masters 40-44 (18.09.1973)</t>
  </si>
  <si>
    <t xml:space="preserve">90 </t>
  </si>
  <si>
    <t>Шаронов Максим</t>
  </si>
  <si>
    <t>Open (25.02.1982)</t>
  </si>
  <si>
    <t xml:space="preserve">Аша/Челябинская область </t>
  </si>
  <si>
    <t>Цимбалистый Дмитрий</t>
  </si>
  <si>
    <t>Open (01.11.1978)</t>
  </si>
  <si>
    <t>99,10</t>
  </si>
  <si>
    <t xml:space="preserve">Ревда/Свердловская область </t>
  </si>
  <si>
    <t>230.00</t>
  </si>
  <si>
    <t>ВЕСОВАЯ КАТЕГОРИЯ   140</t>
  </si>
  <si>
    <t>Колесниченко Сергей</t>
  </si>
  <si>
    <t>Open (19.11.1979)</t>
  </si>
  <si>
    <t>137,70</t>
  </si>
  <si>
    <t>290,0</t>
  </si>
  <si>
    <t>310,0</t>
  </si>
  <si>
    <t>300.00</t>
  </si>
  <si>
    <t xml:space="preserve">140 </t>
  </si>
  <si>
    <t>60,0</t>
  </si>
  <si>
    <t>65,0</t>
  </si>
  <si>
    <t>65.00</t>
  </si>
  <si>
    <t>ВЕСОВАЯ КАТЕГОРИЯ   60</t>
  </si>
  <si>
    <t>Занахов Марат</t>
  </si>
  <si>
    <t>Open (14.12.1989)</t>
  </si>
  <si>
    <t>58,60</t>
  </si>
  <si>
    <t xml:space="preserve">Верхняя Пышма/Свердловская область </t>
  </si>
  <si>
    <t>115,0</t>
  </si>
  <si>
    <t>115.00</t>
  </si>
  <si>
    <t xml:space="preserve">Переладов Г.П. </t>
  </si>
  <si>
    <t>Open (03.09.1987)</t>
  </si>
  <si>
    <t>100,0</t>
  </si>
  <si>
    <t>0.00</t>
  </si>
  <si>
    <t>Переладов Геннадий</t>
  </si>
  <si>
    <t>Masters 75-79 (06.06.1936)</t>
  </si>
  <si>
    <t>72,70</t>
  </si>
  <si>
    <t xml:space="preserve">Среднеуральск/Свердловская область </t>
  </si>
  <si>
    <t>75,0</t>
  </si>
  <si>
    <t>85,0</t>
  </si>
  <si>
    <t>80.00</t>
  </si>
  <si>
    <t>Едренкин Павел</t>
  </si>
  <si>
    <t>Juniors (07.03.1992)</t>
  </si>
  <si>
    <t>81,80</t>
  </si>
  <si>
    <t>140.00</t>
  </si>
  <si>
    <t xml:space="preserve">Шаронов М.Ю. </t>
  </si>
  <si>
    <t>81,20</t>
  </si>
  <si>
    <t>165,0</t>
  </si>
  <si>
    <t>175.00</t>
  </si>
  <si>
    <t>167,5</t>
  </si>
  <si>
    <t>160.00</t>
  </si>
  <si>
    <t>Ножков Эдуард</t>
  </si>
  <si>
    <t>Open (10.11.1975)</t>
  </si>
  <si>
    <t>80,90</t>
  </si>
  <si>
    <t xml:space="preserve">Алапаевск/Свердловская область </t>
  </si>
  <si>
    <t>147,5</t>
  </si>
  <si>
    <t>147.50</t>
  </si>
  <si>
    <t xml:space="preserve">Новиков И. </t>
  </si>
  <si>
    <t>Вилисов Сергей</t>
  </si>
  <si>
    <t>Open (13.09.1989)</t>
  </si>
  <si>
    <t>81,50</t>
  </si>
  <si>
    <t>125,0</t>
  </si>
  <si>
    <t>130,0</t>
  </si>
  <si>
    <t>135,0</t>
  </si>
  <si>
    <t>130.00</t>
  </si>
  <si>
    <t>Банацкий Андрей</t>
  </si>
  <si>
    <t>Open (24.06.1987)</t>
  </si>
  <si>
    <t>88,50</t>
  </si>
  <si>
    <t>182,5</t>
  </si>
  <si>
    <t>87,10</t>
  </si>
  <si>
    <t>170.00</t>
  </si>
  <si>
    <t>Башлыков Виталий</t>
  </si>
  <si>
    <t>Open (16.02.1978)</t>
  </si>
  <si>
    <t>97,20</t>
  </si>
  <si>
    <t>190.00</t>
  </si>
  <si>
    <t>Юсупов Марат</t>
  </si>
  <si>
    <t>Open (24.12.1984)</t>
  </si>
  <si>
    <t>94,60</t>
  </si>
  <si>
    <t xml:space="preserve">Нефтекамск/Башкортостан </t>
  </si>
  <si>
    <t xml:space="preserve">Суфияров  А. </t>
  </si>
  <si>
    <t>Винников Сергей</t>
  </si>
  <si>
    <t>Masters 50-54 (18.10.1962)</t>
  </si>
  <si>
    <t>92,90</t>
  </si>
  <si>
    <t xml:space="preserve">Магнитогорск/Челябинская область </t>
  </si>
  <si>
    <t>Викторов Григорий</t>
  </si>
  <si>
    <t>Open (28.01.1984)</t>
  </si>
  <si>
    <t>106,60</t>
  </si>
  <si>
    <t>135.00</t>
  </si>
  <si>
    <t xml:space="preserve">Шевердина Е. </t>
  </si>
  <si>
    <t>Берман Яков</t>
  </si>
  <si>
    <t>Masters 40-44 (22.06.1972)</t>
  </si>
  <si>
    <t>109,40</t>
  </si>
  <si>
    <t>210.00</t>
  </si>
  <si>
    <t>Лопин Владимир</t>
  </si>
  <si>
    <t>Open (21.01.1983)</t>
  </si>
  <si>
    <t>116,60</t>
  </si>
  <si>
    <t>235,0</t>
  </si>
  <si>
    <t xml:space="preserve">Овечкина Р. </t>
  </si>
  <si>
    <t>Новиков Владислав</t>
  </si>
  <si>
    <t>Open (13.09.1974)</t>
  </si>
  <si>
    <t>120,70</t>
  </si>
  <si>
    <t>200.00</t>
  </si>
  <si>
    <t>Миняев Дмитрий</t>
  </si>
  <si>
    <t>Masters 40-44 (28.02.1972)</t>
  </si>
  <si>
    <t>115,70</t>
  </si>
  <si>
    <t>185,0</t>
  </si>
  <si>
    <t xml:space="preserve">Кучин Е.В. </t>
  </si>
  <si>
    <t xml:space="preserve">60 </t>
  </si>
  <si>
    <t xml:space="preserve">Мастера 75 - 79 </t>
  </si>
  <si>
    <t>Алисейчик Сергей</t>
  </si>
  <si>
    <t>Juniors (07.05.1991)</t>
  </si>
  <si>
    <t xml:space="preserve">Бакалина Ю. </t>
  </si>
  <si>
    <t>Поливанов Владимир</t>
  </si>
  <si>
    <t>Open (20.01.1963)</t>
  </si>
  <si>
    <t>118,50</t>
  </si>
  <si>
    <t xml:space="preserve">Омск/Омская область </t>
  </si>
  <si>
    <t>275.00</t>
  </si>
  <si>
    <t>275,0</t>
  </si>
  <si>
    <t>Masters 50-54 (20.01.1963)</t>
  </si>
  <si>
    <t xml:space="preserve">Мастера 50 - 54 </t>
  </si>
  <si>
    <t>ВЕСОВАЯ КАТЕГОРИЯ   48</t>
  </si>
  <si>
    <t>Буксина Ирина</t>
  </si>
  <si>
    <t>Juniors (28.11.1991)</t>
  </si>
  <si>
    <t>46,00</t>
  </si>
  <si>
    <t>107,5</t>
  </si>
  <si>
    <t>Дитятева Антонина</t>
  </si>
  <si>
    <t>Juniors (09.12.1992)</t>
  </si>
  <si>
    <t>56,00</t>
  </si>
  <si>
    <t>85.00</t>
  </si>
  <si>
    <t xml:space="preserve">Какаулина Людмила </t>
  </si>
  <si>
    <t>Клевакина Любовь</t>
  </si>
  <si>
    <t>Open (24.03.1982)</t>
  </si>
  <si>
    <t>57,40</t>
  </si>
  <si>
    <t>95.00</t>
  </si>
  <si>
    <t>Бийков Александр</t>
  </si>
  <si>
    <t>Teen 16-17 (05.08.1996)</t>
  </si>
  <si>
    <t xml:space="preserve">Златоуст/Челябинская область </t>
  </si>
  <si>
    <t xml:space="preserve">Валов В. </t>
  </si>
  <si>
    <t>Шангареев Ильнар</t>
  </si>
  <si>
    <t>Teen 13-15 (21.03.2004)</t>
  </si>
  <si>
    <t>59,50</t>
  </si>
  <si>
    <t>70.00</t>
  </si>
  <si>
    <t xml:space="preserve">Суфиянов А. </t>
  </si>
  <si>
    <t>Ивановский Виталий</t>
  </si>
  <si>
    <t>Juniors (05.03.1991)</t>
  </si>
  <si>
    <t>74,20</t>
  </si>
  <si>
    <t>205.00</t>
  </si>
  <si>
    <t xml:space="preserve">Валов В.В. </t>
  </si>
  <si>
    <t>Ясас Ярослав</t>
  </si>
  <si>
    <t>Juniors (19.06.1992)</t>
  </si>
  <si>
    <t>74,10</t>
  </si>
  <si>
    <t>202,5</t>
  </si>
  <si>
    <t>202.50</t>
  </si>
  <si>
    <t xml:space="preserve">Литвинов С.Ю. </t>
  </si>
  <si>
    <t>Гридяев Михаил</t>
  </si>
  <si>
    <t>Juniors (14.09.1990)</t>
  </si>
  <si>
    <t>74,30</t>
  </si>
  <si>
    <t xml:space="preserve">Мелеуз/Башкортостан </t>
  </si>
  <si>
    <t xml:space="preserve">Шакиров Р.Х. </t>
  </si>
  <si>
    <t>Поплавский Андрей</t>
  </si>
  <si>
    <t>Open (25.06.1989)</t>
  </si>
  <si>
    <t xml:space="preserve">Бер Н.В. </t>
  </si>
  <si>
    <t>Мельников Евгений</t>
  </si>
  <si>
    <t>Teen 16-17 (02.05.1996)</t>
  </si>
  <si>
    <t>81,30</t>
  </si>
  <si>
    <t xml:space="preserve">Березовский </t>
  </si>
  <si>
    <t xml:space="preserve">Соколов М. </t>
  </si>
  <si>
    <t>Ворона Владимир</t>
  </si>
  <si>
    <t>Open (12.01.1978)</t>
  </si>
  <si>
    <t>76,90</t>
  </si>
  <si>
    <t>225,0</t>
  </si>
  <si>
    <t>Стулов Дмитрий</t>
  </si>
  <si>
    <t>Open (03.10.1982)</t>
  </si>
  <si>
    <t>81,90</t>
  </si>
  <si>
    <t xml:space="preserve">Кыштым/Челябинская область </t>
  </si>
  <si>
    <t>Поляков Алексей</t>
  </si>
  <si>
    <t>Open (28.04.1976)</t>
  </si>
  <si>
    <t>80,60</t>
  </si>
  <si>
    <t>185.00</t>
  </si>
  <si>
    <t>Хузин Айдар</t>
  </si>
  <si>
    <t>Teen 18-19 (23.02.1995)</t>
  </si>
  <si>
    <t>89,40</t>
  </si>
  <si>
    <t>195.00</t>
  </si>
  <si>
    <t>165.00</t>
  </si>
  <si>
    <t>Дорогой Владимир</t>
  </si>
  <si>
    <t>Open (27.11.1988)</t>
  </si>
  <si>
    <t>88,90</t>
  </si>
  <si>
    <t xml:space="preserve">Ижевск/Удмуртия </t>
  </si>
  <si>
    <t>270.00</t>
  </si>
  <si>
    <t xml:space="preserve">Ведищев М.В. </t>
  </si>
  <si>
    <t>Блинков Евгений</t>
  </si>
  <si>
    <t>92,50</t>
  </si>
  <si>
    <t xml:space="preserve">Москва </t>
  </si>
  <si>
    <t>285,0</t>
  </si>
  <si>
    <t>277.50</t>
  </si>
  <si>
    <t>Пермяков Сергей</t>
  </si>
  <si>
    <t>Open (19.12.1981)</t>
  </si>
  <si>
    <t>96,00</t>
  </si>
  <si>
    <t>Клевакин Арсений</t>
  </si>
  <si>
    <t>Open (15.10.1979)</t>
  </si>
  <si>
    <t>97,40</t>
  </si>
  <si>
    <t xml:space="preserve">п.Шаля/Свердловская </t>
  </si>
  <si>
    <t xml:space="preserve">Диянов А. </t>
  </si>
  <si>
    <t>Гареев Марат</t>
  </si>
  <si>
    <t>Open (11.07.1977)</t>
  </si>
  <si>
    <t>92,10</t>
  </si>
  <si>
    <t>Федотов Вячеслав</t>
  </si>
  <si>
    <t>Open (27.04.1988)</t>
  </si>
  <si>
    <t>92,20</t>
  </si>
  <si>
    <t>Анненков Михаил</t>
  </si>
  <si>
    <t>Open (18.11.1989)</t>
  </si>
  <si>
    <t>92,70</t>
  </si>
  <si>
    <t>Баннов Алексей</t>
  </si>
  <si>
    <t>Juniors (07.06.1990)</t>
  </si>
  <si>
    <t>109,60</t>
  </si>
  <si>
    <t xml:space="preserve">Стрежевой/Томская область </t>
  </si>
  <si>
    <t>295.00</t>
  </si>
  <si>
    <t xml:space="preserve">Неупокоев С.Н. </t>
  </si>
  <si>
    <t>Пятков Михаил</t>
  </si>
  <si>
    <t>Masters 55-59 (12.09.1958)</t>
  </si>
  <si>
    <t>105,80</t>
  </si>
  <si>
    <t>207.50</t>
  </si>
  <si>
    <t>Пешляев Михаил</t>
  </si>
  <si>
    <t>Open (19.11.1989)</t>
  </si>
  <si>
    <t>124,60</t>
  </si>
  <si>
    <t>307,5</t>
  </si>
  <si>
    <t>Тищенко Алексей</t>
  </si>
  <si>
    <t>Open (17.02.1984)</t>
  </si>
  <si>
    <t>131,50</t>
  </si>
  <si>
    <t xml:space="preserve">48 </t>
  </si>
  <si>
    <t>102,5</t>
  </si>
  <si>
    <t>95,0</t>
  </si>
  <si>
    <t xml:space="preserve">Teenagers </t>
  </si>
  <si>
    <t xml:space="preserve">Тинейджеры 16 - 17 </t>
  </si>
  <si>
    <t xml:space="preserve">Тинейджеры 18 - 19 </t>
  </si>
  <si>
    <t>195,0</t>
  </si>
  <si>
    <t xml:space="preserve">Тинейджеры 13 - 15 </t>
  </si>
  <si>
    <t>295,0</t>
  </si>
  <si>
    <t>277,5</t>
  </si>
  <si>
    <t xml:space="preserve">Мастера 55 - 59 </t>
  </si>
  <si>
    <t>207,5</t>
  </si>
  <si>
    <t>Гайсин Эльнар</t>
  </si>
  <si>
    <t>Teen 16-17 (12.09.1996)</t>
  </si>
  <si>
    <t>67,10</t>
  </si>
  <si>
    <t>90,0</t>
  </si>
  <si>
    <t>110,0</t>
  </si>
  <si>
    <t>Фарваев Александр</t>
  </si>
  <si>
    <t>Teen 16-17 (04.01.1997)</t>
  </si>
  <si>
    <t>575.00</t>
  </si>
  <si>
    <t>Галиуллин Рамиль</t>
  </si>
  <si>
    <t>Teen 18-19 (13.08.1994)</t>
  </si>
  <si>
    <t>74,90</t>
  </si>
  <si>
    <t>500.00</t>
  </si>
  <si>
    <t>Калинин Александр</t>
  </si>
  <si>
    <t>Open (07.05.1975)</t>
  </si>
  <si>
    <t>98,70</t>
  </si>
  <si>
    <t xml:space="preserve">Тюмень/Тюменская область </t>
  </si>
  <si>
    <t>610.00</t>
  </si>
  <si>
    <t xml:space="preserve">Пятницкий М. </t>
  </si>
  <si>
    <t>Зайцев Валерий</t>
  </si>
  <si>
    <t>Open (22.01.1976)</t>
  </si>
  <si>
    <t>109,30</t>
  </si>
  <si>
    <t>Замуруев Владислав</t>
  </si>
  <si>
    <t>Teen 18-19 (17.09.1994)</t>
  </si>
  <si>
    <t>65,90</t>
  </si>
  <si>
    <t>Лысяков Сергей</t>
  </si>
  <si>
    <t>Open (17.04.1980)</t>
  </si>
  <si>
    <t>67,30</t>
  </si>
  <si>
    <t>152,5</t>
  </si>
  <si>
    <t>145.00</t>
  </si>
  <si>
    <t xml:space="preserve">Бреднев А. М. </t>
  </si>
  <si>
    <t>Суфиянов Айрат</t>
  </si>
  <si>
    <t>Open (02.03.1984)</t>
  </si>
  <si>
    <t>66,40</t>
  </si>
  <si>
    <t>200,5</t>
  </si>
  <si>
    <t>Кусочкин Вячеслав</t>
  </si>
  <si>
    <t>Teen 16-17 (05.08.1997)</t>
  </si>
  <si>
    <t>72,20</t>
  </si>
  <si>
    <t>Набиев Тимур</t>
  </si>
  <si>
    <t>Juniors (04.07.1990)</t>
  </si>
  <si>
    <t>74,70</t>
  </si>
  <si>
    <t>Зазулин Никита</t>
  </si>
  <si>
    <t>Teen 13-15 (18.03.1998)</t>
  </si>
  <si>
    <t>Сидоренко Владимир</t>
  </si>
  <si>
    <t>Open (25.04.1986)</t>
  </si>
  <si>
    <t>Нуритдинов Руслан</t>
  </si>
  <si>
    <t>Masters 40-44 (25.04.1972)</t>
  </si>
  <si>
    <t>89,80</t>
  </si>
  <si>
    <t xml:space="preserve">Козлов А. </t>
  </si>
  <si>
    <t>Шатный Кирилл</t>
  </si>
  <si>
    <t>Teen 18-19 (20.08.1994)</t>
  </si>
  <si>
    <t>99,40</t>
  </si>
  <si>
    <t xml:space="preserve">Берман Я. </t>
  </si>
  <si>
    <t>Портной Александр</t>
  </si>
  <si>
    <t>Open (13.12.1987)</t>
  </si>
  <si>
    <t>215.00</t>
  </si>
  <si>
    <t xml:space="preserve">Варна </t>
  </si>
  <si>
    <t>Федосеев Кирилл</t>
  </si>
  <si>
    <t>Juniors (23.02.1992)</t>
  </si>
  <si>
    <t>109,50</t>
  </si>
  <si>
    <t xml:space="preserve">Добряков А.Н. </t>
  </si>
  <si>
    <t>Пахомов Илья</t>
  </si>
  <si>
    <t>Open (21.08.1988)</t>
  </si>
  <si>
    <t>102,80</t>
  </si>
  <si>
    <t>247,5</t>
  </si>
  <si>
    <t>262,5</t>
  </si>
  <si>
    <t>140,00</t>
  </si>
  <si>
    <t>225.00</t>
  </si>
  <si>
    <t>Куликова Анастасия</t>
  </si>
  <si>
    <t>Open (21.04.1986)</t>
  </si>
  <si>
    <t>47,40</t>
  </si>
  <si>
    <t>40,0</t>
  </si>
  <si>
    <t>45,0</t>
  </si>
  <si>
    <t xml:space="preserve">Минин В.В. </t>
  </si>
  <si>
    <t>Шадурская Валентина</t>
  </si>
  <si>
    <t>Open (20.11.1987)</t>
  </si>
  <si>
    <t>47,60</t>
  </si>
  <si>
    <t>42,5</t>
  </si>
  <si>
    <t>ВЕСОВАЯ КАТЕГОРИЯ   52</t>
  </si>
  <si>
    <t>Миронова Юлия</t>
  </si>
  <si>
    <t>Open (12.09.1985)</t>
  </si>
  <si>
    <t>51,90</t>
  </si>
  <si>
    <t>Неволина Ольга</t>
  </si>
  <si>
    <t>Juniors (03.03.1990)</t>
  </si>
  <si>
    <t>105,5</t>
  </si>
  <si>
    <t>57,5</t>
  </si>
  <si>
    <t>Градкова Мария</t>
  </si>
  <si>
    <t>Open (30.08.1986)</t>
  </si>
  <si>
    <t>55,50</t>
  </si>
  <si>
    <t>Киврина Людмила</t>
  </si>
  <si>
    <t>Open (27.03.1981)</t>
  </si>
  <si>
    <t>57,60</t>
  </si>
  <si>
    <t>105,0</t>
  </si>
  <si>
    <t>35,0</t>
  </si>
  <si>
    <t>82,5</t>
  </si>
  <si>
    <t>87,5</t>
  </si>
  <si>
    <t>Наам Амалия</t>
  </si>
  <si>
    <t>Teen 18-19 (06.12.1995)</t>
  </si>
  <si>
    <t>Арапова Мария</t>
  </si>
  <si>
    <t>Open (06.10.1977)</t>
  </si>
  <si>
    <t>65,50</t>
  </si>
  <si>
    <t>Федорова Екатерина</t>
  </si>
  <si>
    <t>Teen 18-19 (02.07.1994)</t>
  </si>
  <si>
    <t>71,30</t>
  </si>
  <si>
    <t>97,5</t>
  </si>
  <si>
    <t xml:space="preserve">Рамазанов Р.М. </t>
  </si>
  <si>
    <t>Кустодынчева Катерина</t>
  </si>
  <si>
    <t>Open (14.03.1986)</t>
  </si>
  <si>
    <t>72,60</t>
  </si>
  <si>
    <t xml:space="preserve">Серёдкин С.Н. </t>
  </si>
  <si>
    <t>Мотков Владимир</t>
  </si>
  <si>
    <t>Teen 16-17 (14.10.1997)</t>
  </si>
  <si>
    <t>62,70</t>
  </si>
  <si>
    <t xml:space="preserve">Первомайский </t>
  </si>
  <si>
    <t xml:space="preserve">Крючков А.В. </t>
  </si>
  <si>
    <t>Зеленин Артем</t>
  </si>
  <si>
    <t>Teen 16-17 (08.09.1996)</t>
  </si>
  <si>
    <t>380.00</t>
  </si>
  <si>
    <t xml:space="preserve">Чертушкин Д.В. </t>
  </si>
  <si>
    <t>Чиков Александр</t>
  </si>
  <si>
    <t>Juniors (19.12.1991)</t>
  </si>
  <si>
    <t>65,70</t>
  </si>
  <si>
    <t>390.00</t>
  </si>
  <si>
    <t>475.00</t>
  </si>
  <si>
    <t>Кутырев Пётр</t>
  </si>
  <si>
    <t>Open (13.08.1989)</t>
  </si>
  <si>
    <t xml:space="preserve">Березовский/Свердловская </t>
  </si>
  <si>
    <t>117,5</t>
  </si>
  <si>
    <t>352.50</t>
  </si>
  <si>
    <t xml:space="preserve">Соколов М.В. </t>
  </si>
  <si>
    <t>Сиденков Константин</t>
  </si>
  <si>
    <t>Masters 45-49 (30.10.1967)</t>
  </si>
  <si>
    <t>72,10</t>
  </si>
  <si>
    <t>425.00</t>
  </si>
  <si>
    <t xml:space="preserve">смастоятельно </t>
  </si>
  <si>
    <t>Бафоев Бехруз</t>
  </si>
  <si>
    <t>Teen 13-15 (07.09.1999)</t>
  </si>
  <si>
    <t xml:space="preserve">Асбест/Свердловская область </t>
  </si>
  <si>
    <t>122,5</t>
  </si>
  <si>
    <t>212,5</t>
  </si>
  <si>
    <t>510.00</t>
  </si>
  <si>
    <t xml:space="preserve">Зенков Н.Д. </t>
  </si>
  <si>
    <t>Спицын Александр</t>
  </si>
  <si>
    <t>Open (03.02.1988)</t>
  </si>
  <si>
    <t>80,70</t>
  </si>
  <si>
    <t>127,5</t>
  </si>
  <si>
    <t>172,5</t>
  </si>
  <si>
    <t>462.50</t>
  </si>
  <si>
    <t>Попель Виталий</t>
  </si>
  <si>
    <t>Open (23.10.1988)</t>
  </si>
  <si>
    <t>80,40</t>
  </si>
  <si>
    <t>402.50</t>
  </si>
  <si>
    <t>Олехов Руслан</t>
  </si>
  <si>
    <t>Teen 18-19 (22.03.1994)</t>
  </si>
  <si>
    <t>89,55</t>
  </si>
  <si>
    <t xml:space="preserve">с. Добрянка </t>
  </si>
  <si>
    <t xml:space="preserve">Уткин В.Т. </t>
  </si>
  <si>
    <t>Зуев Игорь</t>
  </si>
  <si>
    <t>Juniors (17.04.1991)</t>
  </si>
  <si>
    <t>87,50</t>
  </si>
  <si>
    <t>Карапетян Артуш</t>
  </si>
  <si>
    <t>Juniors (20.10.1991)</t>
  </si>
  <si>
    <t>415.00</t>
  </si>
  <si>
    <t>Грач Алексей</t>
  </si>
  <si>
    <t>Masters 50-54 (01.10.1962)</t>
  </si>
  <si>
    <t>89,10</t>
  </si>
  <si>
    <t>Лазаренко Семен</t>
  </si>
  <si>
    <t>Open (02.03.1988)</t>
  </si>
  <si>
    <t>94,40</t>
  </si>
  <si>
    <t>Галуц Павел</t>
  </si>
  <si>
    <t>Open (05.06.1980)</t>
  </si>
  <si>
    <t>98,40</t>
  </si>
  <si>
    <t>Чевардин Иван</t>
  </si>
  <si>
    <t>Masters 55-59 (03.05.1958)</t>
  </si>
  <si>
    <t>97,90</t>
  </si>
  <si>
    <t>Лапин Антон</t>
  </si>
  <si>
    <t>Open (16.03.1985)</t>
  </si>
  <si>
    <t>103,80</t>
  </si>
  <si>
    <t>630.00</t>
  </si>
  <si>
    <t xml:space="preserve">52 </t>
  </si>
  <si>
    <t>ВЕСОВАЯ КАТЕГОРИЯ   44</t>
  </si>
  <si>
    <t>Кошутина Кристина</t>
  </si>
  <si>
    <t>Open (23.06.1989)</t>
  </si>
  <si>
    <t>43,70</t>
  </si>
  <si>
    <t>27,5</t>
  </si>
  <si>
    <t>32,5</t>
  </si>
  <si>
    <t>30.00</t>
  </si>
  <si>
    <t>Бер Наталья</t>
  </si>
  <si>
    <t>Open (02.06.1981)</t>
  </si>
  <si>
    <t>Полыгалова Ольга</t>
  </si>
  <si>
    <t>Open (08.02.1988)</t>
  </si>
  <si>
    <t>44,50</t>
  </si>
  <si>
    <t>50,0</t>
  </si>
  <si>
    <t>55,0</t>
  </si>
  <si>
    <t>52.50</t>
  </si>
  <si>
    <t xml:space="preserve">баландин С. </t>
  </si>
  <si>
    <t>Коробеникова Юлия</t>
  </si>
  <si>
    <t>Open (17.09.1986)</t>
  </si>
  <si>
    <t>50,60</t>
  </si>
  <si>
    <t>Калинина Екатерина</t>
  </si>
  <si>
    <t>Teen 13-15 (07.03.1998)</t>
  </si>
  <si>
    <t>54,80</t>
  </si>
  <si>
    <t>30,0</t>
  </si>
  <si>
    <t>25.00</t>
  </si>
  <si>
    <t>Храмцова Анастасия</t>
  </si>
  <si>
    <t>Teen 16-17 (16.06.1996)</t>
  </si>
  <si>
    <t>54,60</t>
  </si>
  <si>
    <t>45.00</t>
  </si>
  <si>
    <t xml:space="preserve">Храмцов И.В. </t>
  </si>
  <si>
    <t>Игнатова Екатерина</t>
  </si>
  <si>
    <t>Teen 18-19 (02.01.1995)</t>
  </si>
  <si>
    <t>58,90</t>
  </si>
  <si>
    <t>Новикова Валерия</t>
  </si>
  <si>
    <t>Juniors (31.12.1990)</t>
  </si>
  <si>
    <t>66,70</t>
  </si>
  <si>
    <t>57.50</t>
  </si>
  <si>
    <t>Михеев Владислав</t>
  </si>
  <si>
    <t>Teen 13-15 (13.11.1999)</t>
  </si>
  <si>
    <t>50,70</t>
  </si>
  <si>
    <t>Ахияров Максим</t>
  </si>
  <si>
    <t>Teen 13-15 (17.02.1998)</t>
  </si>
  <si>
    <t>53,20</t>
  </si>
  <si>
    <t>67.50</t>
  </si>
  <si>
    <t>Чураков Константин</t>
  </si>
  <si>
    <t>Teen 13-15 (26.09.2003)</t>
  </si>
  <si>
    <t>55,20</t>
  </si>
  <si>
    <t>37,5</t>
  </si>
  <si>
    <t>42.50</t>
  </si>
  <si>
    <t xml:space="preserve">Чураков Э. </t>
  </si>
  <si>
    <t>Рысмухаметов Ислам</t>
  </si>
  <si>
    <t>Teen 13-15 (21.09.2004)</t>
  </si>
  <si>
    <t>55,60</t>
  </si>
  <si>
    <t xml:space="preserve">Арамиль/Свердловская область </t>
  </si>
  <si>
    <t>Насыров Рашит</t>
  </si>
  <si>
    <t>Masters 40-44 (16.02.1969)</t>
  </si>
  <si>
    <t>55,30</t>
  </si>
  <si>
    <t xml:space="preserve">Озерск </t>
  </si>
  <si>
    <t>90.00</t>
  </si>
  <si>
    <t xml:space="preserve">Щеголихин О.С. </t>
  </si>
  <si>
    <t>Лихачёв Антон</t>
  </si>
  <si>
    <t>Teen 13-15 (16.03.1998)</t>
  </si>
  <si>
    <t>59,90</t>
  </si>
  <si>
    <t>100.00</t>
  </si>
  <si>
    <t>Афанасьев Антон</t>
  </si>
  <si>
    <t>Teen 13-15 (10.11.1998)</t>
  </si>
  <si>
    <t>67,20</t>
  </si>
  <si>
    <t>92.50</t>
  </si>
  <si>
    <t>Заложнев Кирилл</t>
  </si>
  <si>
    <t>Teen 13-15 (09.05.1998)</t>
  </si>
  <si>
    <t>62,90</t>
  </si>
  <si>
    <t>Черемхин Илья</t>
  </si>
  <si>
    <t>Teen 13-15 (02.08.2004)</t>
  </si>
  <si>
    <t>64,00</t>
  </si>
  <si>
    <t>25,0</t>
  </si>
  <si>
    <t>Костарев Иван</t>
  </si>
  <si>
    <t>Teen 16-17 (02.08.1997)</t>
  </si>
  <si>
    <t>66,60</t>
  </si>
  <si>
    <t>Маклаков Алексей</t>
  </si>
  <si>
    <t>Juniors (12.01.1992)</t>
  </si>
  <si>
    <t>64,20</t>
  </si>
  <si>
    <t>Баймагамбетов Айвар</t>
  </si>
  <si>
    <t>Juniors (11.10.1991)</t>
  </si>
  <si>
    <t>67,40</t>
  </si>
  <si>
    <t>107.50</t>
  </si>
  <si>
    <t>Исаков Егор</t>
  </si>
  <si>
    <t>Juniors (17.06.1992)</t>
  </si>
  <si>
    <t>64,60</t>
  </si>
  <si>
    <t>Морозов Василий</t>
  </si>
  <si>
    <t>Open (24.06.1983)</t>
  </si>
  <si>
    <t>142,5</t>
  </si>
  <si>
    <t>142.50</t>
  </si>
  <si>
    <t>Гиниятуллин Гарифулла</t>
  </si>
  <si>
    <t>Masters 80up (15.12.1932)</t>
  </si>
  <si>
    <t>Гайнуллин Вадим</t>
  </si>
  <si>
    <t>Teen 16-17 (28.10.1996)</t>
  </si>
  <si>
    <t>74,50</t>
  </si>
  <si>
    <t>112,5</t>
  </si>
  <si>
    <t>112.50</t>
  </si>
  <si>
    <t xml:space="preserve">Сатюков А.С. </t>
  </si>
  <si>
    <t>Вепрев Дмитрий</t>
  </si>
  <si>
    <t>Teen 18-19 (05.12.1995)</t>
  </si>
  <si>
    <t>73,10</t>
  </si>
  <si>
    <t>Подшивалов Илья</t>
  </si>
  <si>
    <t>Teen 18-19 (31.03.1994)</t>
  </si>
  <si>
    <t xml:space="preserve">п.Большой Исток </t>
  </si>
  <si>
    <t>Крюков Артем</t>
  </si>
  <si>
    <t>Juniors (29.06.1991)</t>
  </si>
  <si>
    <t>125.00</t>
  </si>
  <si>
    <t>Хабибуллин Ренат</t>
  </si>
  <si>
    <t>Open (07.06.1984)</t>
  </si>
  <si>
    <t>73,40</t>
  </si>
  <si>
    <t>137,5</t>
  </si>
  <si>
    <t>Кобызов Константин</t>
  </si>
  <si>
    <t>Open (08.11.1985)</t>
  </si>
  <si>
    <t xml:space="preserve">Овсянников Г. </t>
  </si>
  <si>
    <t>Казаков Роман</t>
  </si>
  <si>
    <t>Open (06.05.1987)</t>
  </si>
  <si>
    <t>73,60</t>
  </si>
  <si>
    <t>Храмцов Алексей</t>
  </si>
  <si>
    <t>Open (07.02.1985)</t>
  </si>
  <si>
    <t>117.50</t>
  </si>
  <si>
    <t>Шатунов Вячеслав</t>
  </si>
  <si>
    <t>Open (30.04.1981)</t>
  </si>
  <si>
    <t>72,50</t>
  </si>
  <si>
    <t>Щеголихин Олег</t>
  </si>
  <si>
    <t>Masters 45-49 (25.02.1967)</t>
  </si>
  <si>
    <t>72,80</t>
  </si>
  <si>
    <t>Зябликов Иван</t>
  </si>
  <si>
    <t>Masters 65-69 (21.08.1948)</t>
  </si>
  <si>
    <t xml:space="preserve">Бородин </t>
  </si>
  <si>
    <t>Teen 18-19 (22.05.1995)</t>
  </si>
  <si>
    <t>78,40</t>
  </si>
  <si>
    <t>105.00</t>
  </si>
  <si>
    <t>Симаков Святослав</t>
  </si>
  <si>
    <t>Juniors (30.04.1990)</t>
  </si>
  <si>
    <t>80,30</t>
  </si>
  <si>
    <t xml:space="preserve">Озёрск/Челябинская область </t>
  </si>
  <si>
    <t>Макаров Илья</t>
  </si>
  <si>
    <t>Open (21.05.1987)</t>
  </si>
  <si>
    <t>162.50</t>
  </si>
  <si>
    <t xml:space="preserve">Баженов А. </t>
  </si>
  <si>
    <t>Николаев Василий</t>
  </si>
  <si>
    <t>Open (15.11.1987)</t>
  </si>
  <si>
    <t>157,5</t>
  </si>
  <si>
    <t>155.00</t>
  </si>
  <si>
    <t>Герасименко Александр</t>
  </si>
  <si>
    <t>Open (11.04.1981)</t>
  </si>
  <si>
    <t>82,30</t>
  </si>
  <si>
    <t>Люшкин Роман</t>
  </si>
  <si>
    <t>Open (12.11.1978)</t>
  </si>
  <si>
    <t>132,5</t>
  </si>
  <si>
    <t>132.50</t>
  </si>
  <si>
    <t>Леонтьев Александр</t>
  </si>
  <si>
    <t>Open (14.09.1989)</t>
  </si>
  <si>
    <t>77,20</t>
  </si>
  <si>
    <t>Блударев Александр</t>
  </si>
  <si>
    <t>Open (28.05.1987)</t>
  </si>
  <si>
    <t>82,00</t>
  </si>
  <si>
    <t>110.00</t>
  </si>
  <si>
    <t>Долматов Рафаиль</t>
  </si>
  <si>
    <t>Open (06.02.1980)</t>
  </si>
  <si>
    <t>80,80</t>
  </si>
  <si>
    <t>Чуркин Дмитрий</t>
  </si>
  <si>
    <t>Open (18.09.1988)</t>
  </si>
  <si>
    <t>Давыдов Олег</t>
  </si>
  <si>
    <t>Masters 45-49 (15.03.1967)</t>
  </si>
  <si>
    <t>Новиков Игорь</t>
  </si>
  <si>
    <t>Masters 50-54 (22.09.1962)</t>
  </si>
  <si>
    <t>79,60</t>
  </si>
  <si>
    <t>Киселёв Вячеслав</t>
  </si>
  <si>
    <t>Masters 55-59 (24.07.1956)</t>
  </si>
  <si>
    <t>122.50</t>
  </si>
  <si>
    <t>Логинов Владислав</t>
  </si>
  <si>
    <t>Teen 18-19 (15.06.1994)</t>
  </si>
  <si>
    <t>88,30</t>
  </si>
  <si>
    <t xml:space="preserve">Верхний Уфалей/Челябинская область </t>
  </si>
  <si>
    <t>Кожевин Александр</t>
  </si>
  <si>
    <t>Open (18.05.1979)</t>
  </si>
  <si>
    <t>89,60</t>
  </si>
  <si>
    <t>167.50</t>
  </si>
  <si>
    <t xml:space="preserve">Зябликов И. </t>
  </si>
  <si>
    <t>Хибатуллин Руслан</t>
  </si>
  <si>
    <t>Open (15.04.1983)</t>
  </si>
  <si>
    <t>88,20</t>
  </si>
  <si>
    <t>Тюменев Михаил</t>
  </si>
  <si>
    <t>Open (11.02.1974)</t>
  </si>
  <si>
    <t>89,30</t>
  </si>
  <si>
    <t>Клочко Владимир</t>
  </si>
  <si>
    <t>Open (24.10.1977)</t>
  </si>
  <si>
    <t>89,90</t>
  </si>
  <si>
    <t xml:space="preserve">п.Первомайский/Челябинская </t>
  </si>
  <si>
    <t>Мартюшев Константин</t>
  </si>
  <si>
    <t>Open (15.07.1987)</t>
  </si>
  <si>
    <t>Трофимов Виктор</t>
  </si>
  <si>
    <t>Masters 60-64 (24.08.1952)</t>
  </si>
  <si>
    <t>120.00</t>
  </si>
  <si>
    <t>Цориев Эльдар</t>
  </si>
  <si>
    <t>Masters 65-69 (17.02.1946)</t>
  </si>
  <si>
    <t>84,10</t>
  </si>
  <si>
    <t xml:space="preserve">Бояршинов И.В. </t>
  </si>
  <si>
    <t>Казанцев Кирилл</t>
  </si>
  <si>
    <t>Teen 16-17 (28.05.1997)</t>
  </si>
  <si>
    <t>99,50</t>
  </si>
  <si>
    <t>Нужин Кирилл</t>
  </si>
  <si>
    <t>Juniors (27.08.1990)</t>
  </si>
  <si>
    <t>98,50</t>
  </si>
  <si>
    <t>Куклин Дмитрий</t>
  </si>
  <si>
    <t>Juniors (08.11.1990)</t>
  </si>
  <si>
    <t>Шмидт Владимир</t>
  </si>
  <si>
    <t>Open (06.05.1985)</t>
  </si>
  <si>
    <t>Черников Максим</t>
  </si>
  <si>
    <t>Open (05.07.1989)</t>
  </si>
  <si>
    <t>150.00</t>
  </si>
  <si>
    <t xml:space="preserve">Маслаков Д. </t>
  </si>
  <si>
    <t>Горелов Анатолий</t>
  </si>
  <si>
    <t>Masters 50-54 (24.01.1962)</t>
  </si>
  <si>
    <t>95,90</t>
  </si>
  <si>
    <t>Комаров Петр</t>
  </si>
  <si>
    <t>Masters 55-59 (06.10.1958)</t>
  </si>
  <si>
    <t>95,70</t>
  </si>
  <si>
    <t xml:space="preserve">Игнатьев А.В. </t>
  </si>
  <si>
    <t>Шишкин Алексей</t>
  </si>
  <si>
    <t>Open (12.02.1981)</t>
  </si>
  <si>
    <t>107,40</t>
  </si>
  <si>
    <t>Пушкарев Виталий</t>
  </si>
  <si>
    <t>Open (23.05.1983)</t>
  </si>
  <si>
    <t>106,30</t>
  </si>
  <si>
    <t>Шепиленко Олег</t>
  </si>
  <si>
    <t>Masters 40-44 (19.05.1971)</t>
  </si>
  <si>
    <t>101,60</t>
  </si>
  <si>
    <t>Рябусов Владимир</t>
  </si>
  <si>
    <t>Masters 50-54 (23.06.1961)</t>
  </si>
  <si>
    <t>102,00</t>
  </si>
  <si>
    <t xml:space="preserve">Разливкина Н.В. </t>
  </si>
  <si>
    <t>Пыжьянов Дмитрий</t>
  </si>
  <si>
    <t>Teen 18-19 (04.05.1994)</t>
  </si>
  <si>
    <t>117,50</t>
  </si>
  <si>
    <t>137.50</t>
  </si>
  <si>
    <t>Савенко Павел</t>
  </si>
  <si>
    <t>Open (16.12.1981)</t>
  </si>
  <si>
    <t>116,20</t>
  </si>
  <si>
    <t>152.50</t>
  </si>
  <si>
    <t>Чураков Эдуард</t>
  </si>
  <si>
    <t>Open (09.02.1977)</t>
  </si>
  <si>
    <t>112,10</t>
  </si>
  <si>
    <t>177,5</t>
  </si>
  <si>
    <t>Бреднев Алексей</t>
  </si>
  <si>
    <t>Masters 40-44 (01.05.1969)</t>
  </si>
  <si>
    <t>122,00</t>
  </si>
  <si>
    <t>Фахрутдинов Равиль</t>
  </si>
  <si>
    <t>Masters 50-54 (30.06.1962)</t>
  </si>
  <si>
    <t>113,60</t>
  </si>
  <si>
    <t>Лазарев Сергей</t>
  </si>
  <si>
    <t>Masters 50-54 (04.04.1960)</t>
  </si>
  <si>
    <t>147,00</t>
  </si>
  <si>
    <t>127.50</t>
  </si>
  <si>
    <t xml:space="preserve">44 </t>
  </si>
  <si>
    <t>67,5</t>
  </si>
  <si>
    <t>242.50</t>
  </si>
  <si>
    <t>62,5</t>
  </si>
  <si>
    <t>272.50</t>
  </si>
  <si>
    <t>262.50</t>
  </si>
  <si>
    <t>77,5</t>
  </si>
  <si>
    <t>220.00</t>
  </si>
  <si>
    <t>367.50</t>
  </si>
  <si>
    <t>405.00</t>
  </si>
  <si>
    <t>267,5</t>
  </si>
  <si>
    <t>687.50</t>
  </si>
  <si>
    <t>607.50</t>
  </si>
  <si>
    <t>540.00</t>
  </si>
  <si>
    <t>552.50</t>
  </si>
  <si>
    <t>665.00</t>
  </si>
  <si>
    <t>Чемпионат Восточной Европы 2014 AWPC  без экипировочная становая тяга_x000D_
08 - 09 Февраля 2014 г.Екатеринбург</t>
  </si>
  <si>
    <t>197,5</t>
  </si>
  <si>
    <t>Чемпионат Восточной Европы 2014 AWPC экипировочная становая тяга_x000D_
08 - 09 Февраля 2014 г.Екатеринбург</t>
  </si>
  <si>
    <t>Чемпионат Восточной Европы 2014 WPC без экипировочный жим_x000D_
08 - 09 Февраля 2014 г.Екатеринбург</t>
  </si>
  <si>
    <t>Чемпионат Восточной Европы 2014 WPC 1 слойный жим_x000D_
08 - 09 Февраля 2014 г.Екатеринбург</t>
  </si>
  <si>
    <t>Чемпионат Восточной Европы 2014 WPC экипировочный жим_x000D_
08 - 09 Февраля 2014 г.Екатеринбург</t>
  </si>
  <si>
    <t>292.50</t>
  </si>
  <si>
    <t>237.50</t>
  </si>
  <si>
    <t>620.00</t>
  </si>
  <si>
    <t>Чемпионат Восточной Европы 2014 WPC 1 слойный пауэрлифтинг_x000D_
08 - 09 Февраля 2014 г.Екатеринбург</t>
  </si>
  <si>
    <t>227,5</t>
  </si>
  <si>
    <t>525.00</t>
  </si>
  <si>
    <t>565.00</t>
  </si>
  <si>
    <t>330,0</t>
  </si>
  <si>
    <t>820.00</t>
  </si>
  <si>
    <t>Чемпионат Восточной Европы 2014 WPC экипировочный лифтинг_x000D_
08 - 09 Февраля 2014 г.Екатеринбург</t>
  </si>
  <si>
    <t>Чемпионат Восточной Европы 2014 WPC без экипировочная становая тяга_x000D_
08 - 09 Февраля 2014 г.Екатеринбург</t>
  </si>
  <si>
    <t>Чемпионат Восточной Европы 2014 WPC экипировочная становая тяга_x000D_
08 - 09 Февраля 2014 г.Екатеринбург</t>
  </si>
  <si>
    <t>Чемпионат Восточной Европы 2014 WPC народный жим
08 - 09 Февраля 2014 г.Екатеринбург</t>
  </si>
  <si>
    <t>Вес штанги</t>
  </si>
  <si>
    <t xml:space="preserve"> Челябинск</t>
  </si>
  <si>
    <t>Казанцев Иван</t>
  </si>
  <si>
    <t>Open (29.09.1967)</t>
  </si>
  <si>
    <t>97,4</t>
  </si>
  <si>
    <t>35</t>
  </si>
  <si>
    <t>Результат/раз</t>
  </si>
  <si>
    <t>75</t>
  </si>
  <si>
    <t>Чита</t>
  </si>
  <si>
    <t>29</t>
  </si>
  <si>
    <t>Артемьев Олег</t>
  </si>
  <si>
    <t>Masters 40-44 (22.12.1971)</t>
  </si>
  <si>
    <t>56,9</t>
  </si>
  <si>
    <t>Глазов</t>
  </si>
  <si>
    <t>46</t>
  </si>
  <si>
    <t>Open (22.12.1971)</t>
  </si>
  <si>
    <t>Артемьев Игорь</t>
  </si>
  <si>
    <t>54,9</t>
  </si>
  <si>
    <t>55</t>
  </si>
  <si>
    <t>47</t>
  </si>
  <si>
    <t>Митрофанов Андрей</t>
  </si>
  <si>
    <t>Open (08.08.1978)</t>
  </si>
  <si>
    <t>90</t>
  </si>
  <si>
    <t>Екатеринбург</t>
  </si>
  <si>
    <t>33</t>
  </si>
  <si>
    <t>88,5</t>
  </si>
  <si>
    <t>28</t>
  </si>
  <si>
    <t>80,0wr</t>
  </si>
  <si>
    <t>75,0e</t>
  </si>
  <si>
    <t>160,0wr</t>
  </si>
  <si>
    <t>105,0nr</t>
  </si>
  <si>
    <t>112,5e</t>
  </si>
  <si>
    <t>115,0e</t>
  </si>
  <si>
    <t>Бородин Cергей</t>
  </si>
  <si>
    <t>132,5wr</t>
  </si>
  <si>
    <t>127,5wr</t>
  </si>
  <si>
    <t>120,0nr</t>
  </si>
  <si>
    <t>Чемпионат Восточной Европы 2014 AWPC экипировочный жим_x000D_
08 - 09 Февраля 2014 г.Екатеринбург</t>
  </si>
  <si>
    <t>220</t>
  </si>
  <si>
    <t>Чемпионат Восточной Европы 2014 AWPC без экипировочный жим_x000D_
08 - 09 Февраля 2014 г.Екатеринбург</t>
  </si>
  <si>
    <t>Чемпионат Восточной Европы 2014 AWPC 1 слойный жим_x000D_
08 - 09 Февраля 2014 г.Екатеринбург</t>
  </si>
  <si>
    <t>Чемпионат Восточной Европы 2014 AWPC без экипировочный пауэр лифтинг_x000D_
08 - 09 Февраля 2014 г.Екатеринбург</t>
  </si>
  <si>
    <t>Чемпионат Восточной Европы 2014 AWPC 1 слойный пауэрлифтинг_x000D_
08 - 09 Февраля 2014 г.Екатеринбург</t>
  </si>
  <si>
    <t>102,5e</t>
  </si>
  <si>
    <t>102.50e</t>
  </si>
  <si>
    <t>150,0wr</t>
  </si>
  <si>
    <t>162,5wr</t>
  </si>
  <si>
    <t>170,0wr</t>
  </si>
  <si>
    <t>0</t>
  </si>
  <si>
    <t>70,0wr</t>
  </si>
  <si>
    <t>Суфиянов А. Хусаинов М.</t>
  </si>
  <si>
    <t>Open (26.09.1970)</t>
  </si>
  <si>
    <t>Open (24.08.1964)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</si>
</sst>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8"/>
      <name val="Arial Cyr"/>
      <charset val="204"/>
    </font>
    <font>
      <sz val="1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  <xf numFmtId="49" fontId="10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left"/>
    </xf>
    <xf numFmtId="49" fontId="7" fillId="0" borderId="16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indent="1"/>
    </xf>
    <xf numFmtId="49" fontId="2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4"/>
  <sheetViews>
    <sheetView topLeftCell="A97" workbookViewId="0">
      <selection activeCell="K125" sqref="K125"/>
    </sheetView>
  </sheetViews>
  <sheetFormatPr defaultRowHeight="12.75"/>
  <cols>
    <col min="1" max="1" width="23.140625" customWidth="1"/>
    <col min="2" max="2" width="25.85546875" customWidth="1"/>
    <col min="4" max="4" width="34.28515625" customWidth="1"/>
    <col min="11" max="11" width="24.28515625" customWidth="1"/>
  </cols>
  <sheetData>
    <row r="1" spans="1:11">
      <c r="A1" s="36" t="s">
        <v>920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54" customHeight="1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65</v>
      </c>
      <c r="F3" s="46"/>
      <c r="G3" s="46"/>
      <c r="H3" s="46"/>
      <c r="I3" s="46" t="s">
        <v>2</v>
      </c>
      <c r="J3" s="46" t="s">
        <v>5</v>
      </c>
      <c r="K3" s="47" t="s">
        <v>4</v>
      </c>
    </row>
    <row r="4" spans="1:11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45"/>
      <c r="J4" s="45"/>
      <c r="K4" s="48"/>
    </row>
    <row r="5" spans="1:11" ht="15">
      <c r="A5" s="49" t="s">
        <v>590</v>
      </c>
      <c r="B5" s="50"/>
      <c r="C5" s="50"/>
      <c r="D5" s="50"/>
      <c r="E5" s="50"/>
      <c r="F5" s="50"/>
      <c r="G5" s="50"/>
      <c r="H5" s="50"/>
      <c r="I5" s="49"/>
      <c r="J5" s="50"/>
      <c r="K5" s="5"/>
    </row>
    <row r="6" spans="1:11">
      <c r="A6" s="14" t="s">
        <v>591</v>
      </c>
      <c r="B6" s="15" t="s">
        <v>592</v>
      </c>
      <c r="C6" s="15" t="s">
        <v>593</v>
      </c>
      <c r="D6" s="16" t="s">
        <v>132</v>
      </c>
      <c r="E6" s="15" t="s">
        <v>594</v>
      </c>
      <c r="F6" s="15" t="s">
        <v>612</v>
      </c>
      <c r="G6" s="17" t="s">
        <v>595</v>
      </c>
      <c r="H6" s="17"/>
      <c r="I6" s="14" t="s">
        <v>596</v>
      </c>
      <c r="J6" s="15" t="str">
        <f>"37,9260"</f>
        <v>37,9260</v>
      </c>
      <c r="K6" s="16" t="s">
        <v>24</v>
      </c>
    </row>
    <row r="7" spans="1:11">
      <c r="A7" s="4"/>
      <c r="B7" s="1"/>
      <c r="C7" s="1"/>
      <c r="D7" s="5"/>
      <c r="E7" s="1"/>
      <c r="F7" s="1"/>
      <c r="G7" s="1"/>
      <c r="H7" s="1"/>
      <c r="I7" s="4"/>
      <c r="J7" s="1"/>
      <c r="K7" s="5"/>
    </row>
    <row r="8" spans="1:11" ht="15">
      <c r="A8" s="34" t="s">
        <v>290</v>
      </c>
      <c r="B8" s="35"/>
      <c r="C8" s="35"/>
      <c r="D8" s="35"/>
      <c r="E8" s="35"/>
      <c r="F8" s="35"/>
      <c r="G8" s="35"/>
      <c r="H8" s="35"/>
      <c r="I8" s="34"/>
      <c r="J8" s="35"/>
      <c r="K8" s="5"/>
    </row>
    <row r="9" spans="1:11">
      <c r="A9" s="6" t="s">
        <v>597</v>
      </c>
      <c r="B9" s="7" t="s">
        <v>598</v>
      </c>
      <c r="C9" s="7" t="s">
        <v>480</v>
      </c>
      <c r="D9" s="8" t="s">
        <v>285</v>
      </c>
      <c r="E9" s="7" t="s">
        <v>909</v>
      </c>
      <c r="F9" s="7" t="s">
        <v>908</v>
      </c>
      <c r="G9" s="9" t="s">
        <v>504</v>
      </c>
      <c r="H9" s="9"/>
      <c r="I9" s="6" t="s">
        <v>210</v>
      </c>
      <c r="J9" s="7" t="str">
        <f>"95,2320"</f>
        <v>95,2320</v>
      </c>
      <c r="K9" s="8" t="s">
        <v>53</v>
      </c>
    </row>
    <row r="10" spans="1:11">
      <c r="A10" s="10" t="s">
        <v>599</v>
      </c>
      <c r="B10" s="11" t="s">
        <v>600</v>
      </c>
      <c r="C10" s="11" t="s">
        <v>601</v>
      </c>
      <c r="D10" s="12" t="s">
        <v>49</v>
      </c>
      <c r="E10" s="11" t="s">
        <v>602</v>
      </c>
      <c r="F10" s="11" t="s">
        <v>135</v>
      </c>
      <c r="G10" s="13" t="s">
        <v>603</v>
      </c>
      <c r="H10" s="13"/>
      <c r="I10" s="10" t="s">
        <v>604</v>
      </c>
      <c r="J10" s="11" t="str">
        <f>"65,5042"</f>
        <v>65,5042</v>
      </c>
      <c r="K10" s="12" t="s">
        <v>605</v>
      </c>
    </row>
    <row r="11" spans="1:11">
      <c r="A11" s="4"/>
      <c r="B11" s="1"/>
      <c r="C11" s="1"/>
      <c r="D11" s="5"/>
      <c r="E11" s="1"/>
      <c r="F11" s="1"/>
      <c r="G11" s="1"/>
      <c r="H11" s="1"/>
      <c r="I11" s="4"/>
      <c r="J11" s="1"/>
      <c r="K11" s="5"/>
    </row>
    <row r="12" spans="1:11" ht="15">
      <c r="A12" s="34" t="s">
        <v>488</v>
      </c>
      <c r="B12" s="35"/>
      <c r="C12" s="35"/>
      <c r="D12" s="35"/>
      <c r="E12" s="35"/>
      <c r="F12" s="35"/>
      <c r="G12" s="35"/>
      <c r="H12" s="35"/>
      <c r="I12" s="34"/>
      <c r="J12" s="35"/>
      <c r="K12" s="5"/>
    </row>
    <row r="13" spans="1:11">
      <c r="A13" s="14" t="s">
        <v>606</v>
      </c>
      <c r="B13" s="15" t="s">
        <v>607</v>
      </c>
      <c r="C13" s="15" t="s">
        <v>608</v>
      </c>
      <c r="D13" s="16" t="s">
        <v>197</v>
      </c>
      <c r="E13" s="17" t="s">
        <v>602</v>
      </c>
      <c r="F13" s="17" t="s">
        <v>135</v>
      </c>
      <c r="G13" s="15" t="s">
        <v>135</v>
      </c>
      <c r="H13" s="17"/>
      <c r="I13" s="14" t="s">
        <v>604</v>
      </c>
      <c r="J13" s="15" t="str">
        <f>"59,4143"</f>
        <v>59,4143</v>
      </c>
      <c r="K13" s="16" t="s">
        <v>299</v>
      </c>
    </row>
    <row r="14" spans="1:11">
      <c r="A14" s="4"/>
      <c r="B14" s="1"/>
      <c r="C14" s="1"/>
      <c r="D14" s="5"/>
      <c r="E14" s="1"/>
      <c r="F14" s="1"/>
      <c r="G14" s="1"/>
      <c r="H14" s="1"/>
      <c r="I14" s="4"/>
      <c r="J14" s="1"/>
      <c r="K14" s="5"/>
    </row>
    <row r="15" spans="1:11" ht="15">
      <c r="A15" s="34" t="s">
        <v>122</v>
      </c>
      <c r="B15" s="35"/>
      <c r="C15" s="35"/>
      <c r="D15" s="35"/>
      <c r="E15" s="35"/>
      <c r="F15" s="35"/>
      <c r="G15" s="35"/>
      <c r="H15" s="35"/>
      <c r="I15" s="34"/>
      <c r="J15" s="35"/>
      <c r="K15" s="5"/>
    </row>
    <row r="16" spans="1:11">
      <c r="A16" s="6" t="s">
        <v>609</v>
      </c>
      <c r="B16" s="7" t="s">
        <v>610</v>
      </c>
      <c r="C16" s="7" t="s">
        <v>611</v>
      </c>
      <c r="D16" s="8" t="s">
        <v>132</v>
      </c>
      <c r="E16" s="7" t="s">
        <v>663</v>
      </c>
      <c r="F16" s="9" t="s">
        <v>612</v>
      </c>
      <c r="G16" s="9" t="s">
        <v>612</v>
      </c>
      <c r="H16" s="9"/>
      <c r="I16" s="6" t="s">
        <v>613</v>
      </c>
      <c r="J16" s="7" t="str">
        <f>"26,5550"</f>
        <v>26,5550</v>
      </c>
      <c r="K16" s="8" t="s">
        <v>53</v>
      </c>
    </row>
    <row r="17" spans="1:11">
      <c r="A17" s="10" t="s">
        <v>614</v>
      </c>
      <c r="B17" s="11" t="s">
        <v>615</v>
      </c>
      <c r="C17" s="11" t="s">
        <v>616</v>
      </c>
      <c r="D17" s="12" t="s">
        <v>132</v>
      </c>
      <c r="E17" s="11" t="s">
        <v>482</v>
      </c>
      <c r="F17" s="13" t="s">
        <v>602</v>
      </c>
      <c r="G17" s="13" t="s">
        <v>602</v>
      </c>
      <c r="H17" s="13"/>
      <c r="I17" s="10" t="s">
        <v>617</v>
      </c>
      <c r="J17" s="11" t="str">
        <f>"47,9385"</f>
        <v>47,9385</v>
      </c>
      <c r="K17" s="12" t="s">
        <v>618</v>
      </c>
    </row>
    <row r="18" spans="1:11">
      <c r="A18" s="4"/>
      <c r="B18" s="1"/>
      <c r="C18" s="1"/>
      <c r="D18" s="5"/>
      <c r="E18" s="1"/>
      <c r="F18" s="1"/>
      <c r="G18" s="1"/>
      <c r="H18" s="1"/>
      <c r="I18" s="4"/>
      <c r="J18" s="1"/>
      <c r="K18" s="5"/>
    </row>
    <row r="19" spans="1:11" ht="15">
      <c r="A19" s="34" t="s">
        <v>193</v>
      </c>
      <c r="B19" s="35"/>
      <c r="C19" s="35"/>
      <c r="D19" s="35"/>
      <c r="E19" s="35"/>
      <c r="F19" s="35"/>
      <c r="G19" s="35"/>
      <c r="H19" s="35"/>
      <c r="I19" s="34"/>
      <c r="J19" s="35"/>
      <c r="K19" s="5"/>
    </row>
    <row r="20" spans="1:11">
      <c r="A20" s="14" t="s">
        <v>619</v>
      </c>
      <c r="B20" s="15" t="s">
        <v>620</v>
      </c>
      <c r="C20" s="15" t="s">
        <v>621</v>
      </c>
      <c r="D20" s="16" t="s">
        <v>132</v>
      </c>
      <c r="E20" s="17" t="s">
        <v>603</v>
      </c>
      <c r="F20" s="17" t="s">
        <v>495</v>
      </c>
      <c r="G20" s="17" t="s">
        <v>495</v>
      </c>
      <c r="H20" s="17"/>
      <c r="I20" s="14" t="s">
        <v>203</v>
      </c>
      <c r="J20" s="15" t="str">
        <f>"0,0000"</f>
        <v>0,0000</v>
      </c>
      <c r="K20" s="16" t="s">
        <v>24</v>
      </c>
    </row>
    <row r="21" spans="1:11">
      <c r="A21" s="4"/>
      <c r="B21" s="1"/>
      <c r="C21" s="1"/>
      <c r="D21" s="5"/>
      <c r="E21" s="1"/>
      <c r="F21" s="1"/>
      <c r="G21" s="1"/>
      <c r="H21" s="1"/>
      <c r="I21" s="4"/>
      <c r="J21" s="1"/>
      <c r="K21" s="5"/>
    </row>
    <row r="22" spans="1:11" ht="15">
      <c r="A22" s="34" t="s">
        <v>128</v>
      </c>
      <c r="B22" s="35"/>
      <c r="C22" s="35"/>
      <c r="D22" s="35"/>
      <c r="E22" s="35"/>
      <c r="F22" s="35"/>
      <c r="G22" s="35"/>
      <c r="H22" s="35"/>
      <c r="I22" s="34"/>
      <c r="J22" s="35"/>
      <c r="K22" s="5"/>
    </row>
    <row r="23" spans="1:11">
      <c r="A23" s="14" t="s">
        <v>622</v>
      </c>
      <c r="B23" s="15" t="s">
        <v>623</v>
      </c>
      <c r="C23" s="15" t="s">
        <v>624</v>
      </c>
      <c r="D23" s="16" t="s">
        <v>132</v>
      </c>
      <c r="E23" s="15" t="s">
        <v>602</v>
      </c>
      <c r="F23" s="15" t="s">
        <v>495</v>
      </c>
      <c r="G23" s="17" t="s">
        <v>190</v>
      </c>
      <c r="H23" s="17"/>
      <c r="I23" s="14" t="s">
        <v>625</v>
      </c>
      <c r="J23" s="15" t="str">
        <f>"52,2129"</f>
        <v>52,2129</v>
      </c>
      <c r="K23" s="16" t="s">
        <v>24</v>
      </c>
    </row>
    <row r="24" spans="1:11">
      <c r="A24" s="4"/>
      <c r="B24" s="1"/>
      <c r="C24" s="1"/>
      <c r="D24" s="5"/>
      <c r="E24" s="1"/>
      <c r="F24" s="1"/>
      <c r="G24" s="1"/>
      <c r="H24" s="1"/>
      <c r="I24" s="4"/>
      <c r="J24" s="1"/>
      <c r="K24" s="5"/>
    </row>
    <row r="25" spans="1:11" ht="15">
      <c r="A25" s="34" t="s">
        <v>488</v>
      </c>
      <c r="B25" s="35"/>
      <c r="C25" s="35"/>
      <c r="D25" s="35"/>
      <c r="E25" s="35"/>
      <c r="F25" s="35"/>
      <c r="G25" s="35"/>
      <c r="H25" s="35"/>
      <c r="I25" s="34"/>
      <c r="J25" s="35"/>
      <c r="K25" s="5"/>
    </row>
    <row r="26" spans="1:11">
      <c r="A26" s="14" t="s">
        <v>626</v>
      </c>
      <c r="B26" s="15" t="s">
        <v>627</v>
      </c>
      <c r="C26" s="15" t="s">
        <v>628</v>
      </c>
      <c r="D26" s="16" t="s">
        <v>132</v>
      </c>
      <c r="E26" s="15" t="s">
        <v>602</v>
      </c>
      <c r="F26" s="15" t="s">
        <v>603</v>
      </c>
      <c r="G26" s="15" t="s">
        <v>495</v>
      </c>
      <c r="H26" s="17"/>
      <c r="I26" s="14" t="s">
        <v>625</v>
      </c>
      <c r="J26" s="15" t="str">
        <f>"57,1607"</f>
        <v>57,1607</v>
      </c>
      <c r="K26" s="16" t="s">
        <v>53</v>
      </c>
    </row>
    <row r="27" spans="1:11">
      <c r="A27" s="4"/>
      <c r="B27" s="1"/>
      <c r="C27" s="1"/>
      <c r="D27" s="5"/>
      <c r="E27" s="1"/>
      <c r="F27" s="1"/>
      <c r="G27" s="1"/>
      <c r="H27" s="1"/>
      <c r="I27" s="4"/>
      <c r="J27" s="1"/>
      <c r="K27" s="5"/>
    </row>
    <row r="28" spans="1:11" ht="15">
      <c r="A28" s="34" t="s">
        <v>122</v>
      </c>
      <c r="B28" s="35"/>
      <c r="C28" s="35"/>
      <c r="D28" s="35"/>
      <c r="E28" s="35"/>
      <c r="F28" s="35"/>
      <c r="G28" s="35"/>
      <c r="H28" s="35"/>
      <c r="I28" s="34"/>
      <c r="J28" s="35"/>
      <c r="K28" s="5"/>
    </row>
    <row r="29" spans="1:11">
      <c r="A29" s="6" t="s">
        <v>629</v>
      </c>
      <c r="B29" s="7" t="s">
        <v>630</v>
      </c>
      <c r="C29" s="7" t="s">
        <v>631</v>
      </c>
      <c r="D29" s="8" t="s">
        <v>132</v>
      </c>
      <c r="E29" s="7" t="s">
        <v>191</v>
      </c>
      <c r="F29" s="7" t="s">
        <v>847</v>
      </c>
      <c r="G29" s="9" t="s">
        <v>127</v>
      </c>
      <c r="H29" s="9"/>
      <c r="I29" s="6" t="s">
        <v>632</v>
      </c>
      <c r="J29" s="7" t="str">
        <f>"63,6187"</f>
        <v>63,6187</v>
      </c>
      <c r="K29" s="8" t="s">
        <v>323</v>
      </c>
    </row>
    <row r="30" spans="1:11">
      <c r="A30" s="27" t="s">
        <v>633</v>
      </c>
      <c r="B30" s="28" t="s">
        <v>634</v>
      </c>
      <c r="C30" s="28" t="s">
        <v>635</v>
      </c>
      <c r="D30" s="29" t="s">
        <v>132</v>
      </c>
      <c r="E30" s="28" t="s">
        <v>636</v>
      </c>
      <c r="F30" s="30" t="s">
        <v>487</v>
      </c>
      <c r="G30" s="28" t="s">
        <v>487</v>
      </c>
      <c r="H30" s="30"/>
      <c r="I30" s="27" t="s">
        <v>637</v>
      </c>
      <c r="J30" s="28" t="str">
        <f>"38,5071"</f>
        <v>38,5071</v>
      </c>
      <c r="K30" s="29" t="s">
        <v>638</v>
      </c>
    </row>
    <row r="31" spans="1:11">
      <c r="A31" s="27" t="s">
        <v>639</v>
      </c>
      <c r="B31" s="28" t="s">
        <v>640</v>
      </c>
      <c r="C31" s="28" t="s">
        <v>641</v>
      </c>
      <c r="D31" s="29" t="s">
        <v>248</v>
      </c>
      <c r="E31" s="28" t="s">
        <v>503</v>
      </c>
      <c r="F31" s="28" t="s">
        <v>487</v>
      </c>
      <c r="G31" s="30" t="s">
        <v>482</v>
      </c>
      <c r="H31" s="30"/>
      <c r="I31" s="27" t="s">
        <v>637</v>
      </c>
      <c r="J31" s="28" t="str">
        <f>"38,2181"</f>
        <v>38,2181</v>
      </c>
      <c r="K31" s="29" t="s">
        <v>312</v>
      </c>
    </row>
    <row r="32" spans="1:11">
      <c r="A32" s="10" t="s">
        <v>643</v>
      </c>
      <c r="B32" s="11" t="s">
        <v>644</v>
      </c>
      <c r="C32" s="11" t="s">
        <v>645</v>
      </c>
      <c r="D32" s="12" t="s">
        <v>646</v>
      </c>
      <c r="E32" s="11" t="s">
        <v>209</v>
      </c>
      <c r="F32" s="11" t="s">
        <v>414</v>
      </c>
      <c r="G32" s="13" t="s">
        <v>97</v>
      </c>
      <c r="H32" s="13"/>
      <c r="I32" s="10" t="s">
        <v>647</v>
      </c>
      <c r="J32" s="11" t="str">
        <f>"85,8680"</f>
        <v>85,8680</v>
      </c>
      <c r="K32" s="12" t="s">
        <v>648</v>
      </c>
    </row>
    <row r="33" spans="1:11">
      <c r="A33" s="4"/>
      <c r="B33" s="1"/>
      <c r="C33" s="1"/>
      <c r="D33" s="5"/>
      <c r="E33" s="1"/>
      <c r="F33" s="1"/>
      <c r="G33" s="1"/>
      <c r="H33" s="1"/>
      <c r="I33" s="4"/>
      <c r="J33" s="1"/>
      <c r="K33" s="5"/>
    </row>
    <row r="34" spans="1:11" ht="15">
      <c r="A34" s="34" t="s">
        <v>193</v>
      </c>
      <c r="B34" s="35"/>
      <c r="C34" s="35"/>
      <c r="D34" s="35"/>
      <c r="E34" s="35"/>
      <c r="F34" s="35"/>
      <c r="G34" s="35"/>
      <c r="H34" s="35"/>
      <c r="I34" s="34"/>
      <c r="J34" s="35"/>
      <c r="K34" s="5"/>
    </row>
    <row r="35" spans="1:11">
      <c r="A35" s="14" t="s">
        <v>649</v>
      </c>
      <c r="B35" s="15" t="s">
        <v>650</v>
      </c>
      <c r="C35" s="15" t="s">
        <v>651</v>
      </c>
      <c r="D35" s="16" t="s">
        <v>547</v>
      </c>
      <c r="E35" s="15" t="s">
        <v>414</v>
      </c>
      <c r="F35" s="15" t="s">
        <v>202</v>
      </c>
      <c r="G35" s="17" t="s">
        <v>400</v>
      </c>
      <c r="H35" s="17"/>
      <c r="I35" s="14" t="s">
        <v>652</v>
      </c>
      <c r="J35" s="15" t="str">
        <f>"83,4200"</f>
        <v>83,4200</v>
      </c>
      <c r="K35" s="16" t="s">
        <v>551</v>
      </c>
    </row>
    <row r="36" spans="1:11">
      <c r="A36" s="4"/>
      <c r="B36" s="1"/>
      <c r="C36" s="1"/>
      <c r="D36" s="5"/>
      <c r="E36" s="1"/>
      <c r="F36" s="1"/>
      <c r="G36" s="1"/>
      <c r="H36" s="1"/>
      <c r="I36" s="4"/>
      <c r="J36" s="1"/>
      <c r="K36" s="5"/>
    </row>
    <row r="37" spans="1:11" ht="15">
      <c r="A37" s="34" t="s">
        <v>128</v>
      </c>
      <c r="B37" s="35"/>
      <c r="C37" s="35"/>
      <c r="D37" s="35"/>
      <c r="E37" s="35"/>
      <c r="F37" s="35"/>
      <c r="G37" s="35"/>
      <c r="H37" s="35"/>
      <c r="I37" s="34"/>
      <c r="J37" s="35"/>
      <c r="K37" s="5"/>
    </row>
    <row r="38" spans="1:11">
      <c r="A38" s="6" t="s">
        <v>653</v>
      </c>
      <c r="B38" s="7" t="s">
        <v>654</v>
      </c>
      <c r="C38" s="7" t="s">
        <v>655</v>
      </c>
      <c r="D38" s="8" t="s">
        <v>132</v>
      </c>
      <c r="E38" s="9" t="s">
        <v>97</v>
      </c>
      <c r="F38" s="7" t="s">
        <v>97</v>
      </c>
      <c r="G38" s="9" t="s">
        <v>514</v>
      </c>
      <c r="H38" s="9"/>
      <c r="I38" s="6" t="s">
        <v>656</v>
      </c>
      <c r="J38" s="7" t="str">
        <f>"69,4906"</f>
        <v>69,4906</v>
      </c>
      <c r="K38" s="8" t="s">
        <v>24</v>
      </c>
    </row>
    <row r="39" spans="1:11">
      <c r="A39" s="27" t="s">
        <v>657</v>
      </c>
      <c r="B39" s="28" t="s">
        <v>658</v>
      </c>
      <c r="C39" s="28" t="s">
        <v>659</v>
      </c>
      <c r="D39" s="29" t="s">
        <v>132</v>
      </c>
      <c r="E39" s="28" t="s">
        <v>191</v>
      </c>
      <c r="F39" s="30" t="s">
        <v>127</v>
      </c>
      <c r="G39" s="30" t="s">
        <v>127</v>
      </c>
      <c r="H39" s="30"/>
      <c r="I39" s="27" t="s">
        <v>192</v>
      </c>
      <c r="J39" s="28" t="str">
        <f>"51,7757"</f>
        <v>51,7757</v>
      </c>
      <c r="K39" s="29" t="s">
        <v>24</v>
      </c>
    </row>
    <row r="40" spans="1:11">
      <c r="A40" s="27" t="s">
        <v>660</v>
      </c>
      <c r="B40" s="28" t="s">
        <v>661</v>
      </c>
      <c r="C40" s="28" t="s">
        <v>662</v>
      </c>
      <c r="D40" s="29" t="s">
        <v>132</v>
      </c>
      <c r="E40" s="28" t="s">
        <v>663</v>
      </c>
      <c r="F40" s="30" t="s">
        <v>594</v>
      </c>
      <c r="G40" s="28" t="s">
        <v>612</v>
      </c>
      <c r="H40" s="30"/>
      <c r="I40" s="27" t="s">
        <v>596</v>
      </c>
      <c r="J40" s="28" t="str">
        <f>"23,5230"</f>
        <v>23,5230</v>
      </c>
      <c r="K40" s="29" t="s">
        <v>53</v>
      </c>
    </row>
    <row r="41" spans="1:11">
      <c r="A41" s="27" t="s">
        <v>664</v>
      </c>
      <c r="B41" s="28" t="s">
        <v>665</v>
      </c>
      <c r="C41" s="28" t="s">
        <v>666</v>
      </c>
      <c r="D41" s="29" t="s">
        <v>523</v>
      </c>
      <c r="E41" s="28" t="s">
        <v>202</v>
      </c>
      <c r="F41" s="30" t="s">
        <v>294</v>
      </c>
      <c r="G41" s="30" t="s">
        <v>294</v>
      </c>
      <c r="H41" s="30"/>
      <c r="I41" s="27" t="s">
        <v>652</v>
      </c>
      <c r="J41" s="28" t="str">
        <f>"75,7050"</f>
        <v>75,7050</v>
      </c>
      <c r="K41" s="29" t="s">
        <v>524</v>
      </c>
    </row>
    <row r="42" spans="1:11">
      <c r="A42" s="27" t="s">
        <v>667</v>
      </c>
      <c r="B42" s="28" t="s">
        <v>668</v>
      </c>
      <c r="C42" s="28" t="s">
        <v>669</v>
      </c>
      <c r="D42" s="29" t="s">
        <v>132</v>
      </c>
      <c r="E42" s="28" t="s">
        <v>143</v>
      </c>
      <c r="F42" s="28" t="s">
        <v>105</v>
      </c>
      <c r="G42" s="28" t="s">
        <v>910</v>
      </c>
      <c r="H42" s="30"/>
      <c r="I42" s="27" t="s">
        <v>220</v>
      </c>
      <c r="J42" s="28" t="str">
        <f>"125,0960"</f>
        <v>125,0960</v>
      </c>
      <c r="K42" s="29" t="s">
        <v>53</v>
      </c>
    </row>
    <row r="43" spans="1:11">
      <c r="A43" s="27" t="s">
        <v>670</v>
      </c>
      <c r="B43" s="28" t="s">
        <v>671</v>
      </c>
      <c r="C43" s="28" t="s">
        <v>672</v>
      </c>
      <c r="D43" s="29" t="s">
        <v>132</v>
      </c>
      <c r="E43" s="28" t="s">
        <v>502</v>
      </c>
      <c r="F43" s="28" t="s">
        <v>294</v>
      </c>
      <c r="G43" s="30" t="s">
        <v>415</v>
      </c>
      <c r="H43" s="30"/>
      <c r="I43" s="27" t="s">
        <v>673</v>
      </c>
      <c r="J43" s="28" t="str">
        <f>"80,5551"</f>
        <v>80,5551</v>
      </c>
      <c r="K43" s="29" t="s">
        <v>323</v>
      </c>
    </row>
    <row r="44" spans="1:11">
      <c r="A44" s="27" t="s">
        <v>674</v>
      </c>
      <c r="B44" s="28" t="s">
        <v>675</v>
      </c>
      <c r="C44" s="28" t="s">
        <v>676</v>
      </c>
      <c r="D44" s="29" t="s">
        <v>132</v>
      </c>
      <c r="E44" s="28" t="s">
        <v>209</v>
      </c>
      <c r="F44" s="30" t="s">
        <v>414</v>
      </c>
      <c r="G44" s="30" t="s">
        <v>414</v>
      </c>
      <c r="H44" s="30"/>
      <c r="I44" s="27" t="s">
        <v>298</v>
      </c>
      <c r="J44" s="28" t="str">
        <f>"66,0875"</f>
        <v>66,0875</v>
      </c>
      <c r="K44" s="29" t="s">
        <v>323</v>
      </c>
    </row>
    <row r="45" spans="1:11">
      <c r="A45" s="27" t="s">
        <v>677</v>
      </c>
      <c r="B45" s="28" t="s">
        <v>678</v>
      </c>
      <c r="C45" s="28" t="s">
        <v>672</v>
      </c>
      <c r="D45" s="29" t="s">
        <v>132</v>
      </c>
      <c r="E45" s="28" t="s">
        <v>233</v>
      </c>
      <c r="F45" s="28" t="s">
        <v>679</v>
      </c>
      <c r="G45" s="30" t="s">
        <v>142</v>
      </c>
      <c r="H45" s="30"/>
      <c r="I45" s="27" t="s">
        <v>680</v>
      </c>
      <c r="J45" s="28" t="str">
        <f>"106,7824"</f>
        <v>106,7824</v>
      </c>
      <c r="K45" s="29" t="s">
        <v>24</v>
      </c>
    </row>
    <row r="46" spans="1:11">
      <c r="A46" s="10" t="s">
        <v>681</v>
      </c>
      <c r="B46" s="11" t="s">
        <v>682</v>
      </c>
      <c r="C46" s="11" t="s">
        <v>669</v>
      </c>
      <c r="D46" s="12" t="s">
        <v>132</v>
      </c>
      <c r="E46" s="13" t="s">
        <v>190</v>
      </c>
      <c r="F46" s="13" t="s">
        <v>190</v>
      </c>
      <c r="G46" s="13" t="s">
        <v>190</v>
      </c>
      <c r="H46" s="13"/>
      <c r="I46" s="10" t="s">
        <v>203</v>
      </c>
      <c r="J46" s="11" t="str">
        <f>"0,0000"</f>
        <v>0,0000</v>
      </c>
      <c r="K46" s="12" t="s">
        <v>53</v>
      </c>
    </row>
    <row r="47" spans="1:11">
      <c r="A47" s="4"/>
      <c r="B47" s="1"/>
      <c r="C47" s="1"/>
      <c r="D47" s="5"/>
      <c r="E47" s="1"/>
      <c r="F47" s="1"/>
      <c r="G47" s="1"/>
      <c r="H47" s="1"/>
      <c r="I47" s="4"/>
      <c r="J47" s="1"/>
      <c r="K47" s="5"/>
    </row>
    <row r="48" spans="1:11" ht="15">
      <c r="A48" s="34" t="s">
        <v>9</v>
      </c>
      <c r="B48" s="35"/>
      <c r="C48" s="35"/>
      <c r="D48" s="35"/>
      <c r="E48" s="35"/>
      <c r="F48" s="35"/>
      <c r="G48" s="35"/>
      <c r="H48" s="35"/>
      <c r="I48" s="34"/>
      <c r="J48" s="35"/>
      <c r="K48" s="5"/>
    </row>
    <row r="49" spans="1:11">
      <c r="A49" s="6" t="s">
        <v>683</v>
      </c>
      <c r="B49" s="7" t="s">
        <v>684</v>
      </c>
      <c r="C49" s="7" t="s">
        <v>685</v>
      </c>
      <c r="D49" s="8" t="s">
        <v>197</v>
      </c>
      <c r="E49" s="7" t="s">
        <v>686</v>
      </c>
      <c r="F49" s="9" t="s">
        <v>537</v>
      </c>
      <c r="G49" s="9" t="s">
        <v>537</v>
      </c>
      <c r="H49" s="9"/>
      <c r="I49" s="6" t="s">
        <v>687</v>
      </c>
      <c r="J49" s="7" t="str">
        <f>"77,8444"</f>
        <v>77,8444</v>
      </c>
      <c r="K49" s="8" t="s">
        <v>688</v>
      </c>
    </row>
    <row r="50" spans="1:11">
      <c r="A50" s="27" t="s">
        <v>689</v>
      </c>
      <c r="B50" s="28" t="s">
        <v>690</v>
      </c>
      <c r="C50" s="28" t="s">
        <v>691</v>
      </c>
      <c r="D50" s="29" t="s">
        <v>132</v>
      </c>
      <c r="E50" s="28" t="s">
        <v>502</v>
      </c>
      <c r="F50" s="28" t="s">
        <v>415</v>
      </c>
      <c r="G50" s="28" t="s">
        <v>198</v>
      </c>
      <c r="H50" s="30"/>
      <c r="I50" s="27" t="s">
        <v>199</v>
      </c>
      <c r="J50" s="28" t="str">
        <f>"80,7185"</f>
        <v>80,7185</v>
      </c>
      <c r="K50" s="29" t="s">
        <v>24</v>
      </c>
    </row>
    <row r="51" spans="1:11">
      <c r="A51" s="27" t="s">
        <v>692</v>
      </c>
      <c r="B51" s="28" t="s">
        <v>693</v>
      </c>
      <c r="C51" s="28" t="s">
        <v>89</v>
      </c>
      <c r="D51" s="29" t="s">
        <v>694</v>
      </c>
      <c r="E51" s="28" t="s">
        <v>202</v>
      </c>
      <c r="F51" s="28" t="s">
        <v>294</v>
      </c>
      <c r="G51" s="30" t="s">
        <v>537</v>
      </c>
      <c r="H51" s="30"/>
      <c r="I51" s="27" t="s">
        <v>673</v>
      </c>
      <c r="J51" s="28" t="str">
        <f>"74,4599"</f>
        <v>74,4599</v>
      </c>
      <c r="K51" s="29" t="s">
        <v>53</v>
      </c>
    </row>
    <row r="52" spans="1:11">
      <c r="A52" s="27" t="s">
        <v>318</v>
      </c>
      <c r="B52" s="28" t="s">
        <v>319</v>
      </c>
      <c r="C52" s="28" t="s">
        <v>320</v>
      </c>
      <c r="D52" s="29" t="s">
        <v>132</v>
      </c>
      <c r="E52" s="28" t="s">
        <v>232</v>
      </c>
      <c r="F52" s="28" t="s">
        <v>233</v>
      </c>
      <c r="G52" s="30" t="s">
        <v>141</v>
      </c>
      <c r="H52" s="30"/>
      <c r="I52" s="27" t="s">
        <v>257</v>
      </c>
      <c r="J52" s="28" t="str">
        <f>"93,7845"</f>
        <v>93,7845</v>
      </c>
      <c r="K52" s="29" t="s">
        <v>323</v>
      </c>
    </row>
    <row r="53" spans="1:11">
      <c r="A53" s="27" t="s">
        <v>695</v>
      </c>
      <c r="B53" s="28" t="s">
        <v>696</v>
      </c>
      <c r="C53" s="28" t="s">
        <v>450</v>
      </c>
      <c r="D53" s="29" t="s">
        <v>248</v>
      </c>
      <c r="E53" s="28" t="s">
        <v>537</v>
      </c>
      <c r="F53" s="28" t="s">
        <v>231</v>
      </c>
      <c r="G53" s="30" t="s">
        <v>232</v>
      </c>
      <c r="H53" s="30"/>
      <c r="I53" s="27" t="s">
        <v>697</v>
      </c>
      <c r="J53" s="28" t="str">
        <f>"86,3250"</f>
        <v>86,3250</v>
      </c>
      <c r="K53" s="29" t="s">
        <v>312</v>
      </c>
    </row>
    <row r="54" spans="1:11">
      <c r="A54" s="27" t="s">
        <v>698</v>
      </c>
      <c r="B54" s="28" t="s">
        <v>699</v>
      </c>
      <c r="C54" s="28" t="s">
        <v>700</v>
      </c>
      <c r="D54" s="29" t="s">
        <v>132</v>
      </c>
      <c r="E54" s="28" t="s">
        <v>701</v>
      </c>
      <c r="F54" s="28" t="s">
        <v>679</v>
      </c>
      <c r="G54" s="28" t="s">
        <v>225</v>
      </c>
      <c r="H54" s="30"/>
      <c r="I54" s="27" t="s">
        <v>226</v>
      </c>
      <c r="J54" s="28" t="str">
        <f>"103,2131"</f>
        <v>103,2131</v>
      </c>
      <c r="K54" s="29" t="s">
        <v>323</v>
      </c>
    </row>
    <row r="55" spans="1:11">
      <c r="A55" s="27" t="s">
        <v>702</v>
      </c>
      <c r="B55" s="28" t="s">
        <v>703</v>
      </c>
      <c r="C55" s="28" t="s">
        <v>320</v>
      </c>
      <c r="D55" s="29" t="s">
        <v>642</v>
      </c>
      <c r="E55" s="28" t="s">
        <v>141</v>
      </c>
      <c r="F55" s="30" t="s">
        <v>142</v>
      </c>
      <c r="G55" s="30" t="s">
        <v>142</v>
      </c>
      <c r="H55" s="30"/>
      <c r="I55" s="27" t="s">
        <v>214</v>
      </c>
      <c r="J55" s="28" t="str">
        <f>"97,2580"</f>
        <v>97,2580</v>
      </c>
      <c r="K55" s="29" t="s">
        <v>704</v>
      </c>
    </row>
    <row r="56" spans="1:11">
      <c r="A56" s="27" t="s">
        <v>705</v>
      </c>
      <c r="B56" s="28" t="s">
        <v>706</v>
      </c>
      <c r="C56" s="28" t="s">
        <v>707</v>
      </c>
      <c r="D56" s="29" t="s">
        <v>132</v>
      </c>
      <c r="E56" s="30" t="s">
        <v>231</v>
      </c>
      <c r="F56" s="28" t="s">
        <v>231</v>
      </c>
      <c r="G56" s="30" t="s">
        <v>233</v>
      </c>
      <c r="H56" s="30"/>
      <c r="I56" s="27" t="s">
        <v>697</v>
      </c>
      <c r="J56" s="28" t="str">
        <f>"87,2875"</f>
        <v>87,2875</v>
      </c>
      <c r="K56" s="29" t="s">
        <v>24</v>
      </c>
    </row>
    <row r="57" spans="1:11">
      <c r="A57" s="27" t="s">
        <v>708</v>
      </c>
      <c r="B57" s="28" t="s">
        <v>709</v>
      </c>
      <c r="C57" s="28" t="s">
        <v>12</v>
      </c>
      <c r="D57" s="29" t="s">
        <v>132</v>
      </c>
      <c r="E57" s="28" t="s">
        <v>537</v>
      </c>
      <c r="F57" s="30" t="s">
        <v>86</v>
      </c>
      <c r="G57" s="30" t="s">
        <v>86</v>
      </c>
      <c r="H57" s="30"/>
      <c r="I57" s="27" t="s">
        <v>710</v>
      </c>
      <c r="J57" s="28" t="str">
        <f>"81,2219"</f>
        <v>81,2219</v>
      </c>
      <c r="K57" s="29" t="s">
        <v>53</v>
      </c>
    </row>
    <row r="58" spans="1:11">
      <c r="A58" s="27" t="s">
        <v>711</v>
      </c>
      <c r="B58" s="28" t="s">
        <v>712</v>
      </c>
      <c r="C58" s="28" t="s">
        <v>713</v>
      </c>
      <c r="D58" s="29" t="s">
        <v>132</v>
      </c>
      <c r="E58" s="28" t="s">
        <v>502</v>
      </c>
      <c r="F58" s="28" t="s">
        <v>686</v>
      </c>
      <c r="G58" s="30" t="s">
        <v>537</v>
      </c>
      <c r="H58" s="30"/>
      <c r="I58" s="27" t="s">
        <v>687</v>
      </c>
      <c r="J58" s="28" t="str">
        <f>"79,4700"</f>
        <v>79,4700</v>
      </c>
      <c r="K58" s="29" t="s">
        <v>53</v>
      </c>
    </row>
    <row r="59" spans="1:11">
      <c r="A59" s="27" t="s">
        <v>714</v>
      </c>
      <c r="B59" s="28" t="s">
        <v>715</v>
      </c>
      <c r="C59" s="28" t="s">
        <v>716</v>
      </c>
      <c r="D59" s="29" t="s">
        <v>646</v>
      </c>
      <c r="E59" s="28" t="s">
        <v>233</v>
      </c>
      <c r="F59" s="30" t="s">
        <v>141</v>
      </c>
      <c r="G59" s="30" t="s">
        <v>141</v>
      </c>
      <c r="H59" s="30"/>
      <c r="I59" s="27" t="s">
        <v>257</v>
      </c>
      <c r="J59" s="28" t="str">
        <f>"101,5243"</f>
        <v>101,5243</v>
      </c>
      <c r="K59" s="29" t="s">
        <v>53</v>
      </c>
    </row>
    <row r="60" spans="1:11">
      <c r="A60" s="10" t="s">
        <v>717</v>
      </c>
      <c r="B60" s="11" t="s">
        <v>718</v>
      </c>
      <c r="C60" s="11" t="s">
        <v>421</v>
      </c>
      <c r="D60" s="12" t="s">
        <v>132</v>
      </c>
      <c r="E60" s="11" t="s">
        <v>911</v>
      </c>
      <c r="F60" s="11" t="s">
        <v>912</v>
      </c>
      <c r="G60" s="11" t="s">
        <v>913</v>
      </c>
      <c r="H60" s="13"/>
      <c r="I60" s="10" t="s">
        <v>199</v>
      </c>
      <c r="J60" s="11" t="str">
        <f>"117,3018"</f>
        <v>117,3018</v>
      </c>
      <c r="K60" s="12" t="s">
        <v>53</v>
      </c>
    </row>
    <row r="61" spans="1:11">
      <c r="A61" s="4"/>
      <c r="B61" s="1"/>
      <c r="C61" s="1"/>
      <c r="D61" s="5"/>
      <c r="E61" s="1"/>
      <c r="F61" s="1"/>
      <c r="G61" s="1"/>
      <c r="H61" s="1"/>
      <c r="I61" s="4"/>
      <c r="J61" s="1"/>
      <c r="K61" s="5"/>
    </row>
    <row r="62" spans="1:11" ht="15">
      <c r="A62" s="34" t="s">
        <v>45</v>
      </c>
      <c r="B62" s="35"/>
      <c r="C62" s="35"/>
      <c r="D62" s="35"/>
      <c r="E62" s="35"/>
      <c r="F62" s="35"/>
      <c r="G62" s="35"/>
      <c r="H62" s="35"/>
      <c r="I62" s="34"/>
      <c r="J62" s="35"/>
      <c r="K62" s="5"/>
    </row>
    <row r="63" spans="1:11">
      <c r="A63" s="6" t="s">
        <v>332</v>
      </c>
      <c r="B63" s="7" t="s">
        <v>333</v>
      </c>
      <c r="C63" s="7" t="s">
        <v>334</v>
      </c>
      <c r="D63" s="8" t="s">
        <v>335</v>
      </c>
      <c r="E63" s="7" t="s">
        <v>202</v>
      </c>
      <c r="F63" s="7" t="s">
        <v>294</v>
      </c>
      <c r="G63" s="7" t="s">
        <v>686</v>
      </c>
      <c r="H63" s="9"/>
      <c r="I63" s="6" t="s">
        <v>687</v>
      </c>
      <c r="J63" s="7" t="str">
        <f>"73,2150"</f>
        <v>73,2150</v>
      </c>
      <c r="K63" s="8" t="s">
        <v>336</v>
      </c>
    </row>
    <row r="64" spans="1:11">
      <c r="A64" s="27" t="s">
        <v>914</v>
      </c>
      <c r="B64" s="28" t="s">
        <v>720</v>
      </c>
      <c r="C64" s="28" t="s">
        <v>721</v>
      </c>
      <c r="D64" s="29" t="s">
        <v>132</v>
      </c>
      <c r="E64" s="30" t="s">
        <v>502</v>
      </c>
      <c r="F64" s="28" t="s">
        <v>502</v>
      </c>
      <c r="G64" s="30" t="s">
        <v>686</v>
      </c>
      <c r="H64" s="30"/>
      <c r="I64" s="27" t="s">
        <v>722</v>
      </c>
      <c r="J64" s="28" t="str">
        <f>"70,0350"</f>
        <v>70,0350</v>
      </c>
      <c r="K64" s="29" t="s">
        <v>53</v>
      </c>
    </row>
    <row r="65" spans="1:11">
      <c r="A65" s="27" t="s">
        <v>723</v>
      </c>
      <c r="B65" s="28" t="s">
        <v>724</v>
      </c>
      <c r="C65" s="28" t="s">
        <v>725</v>
      </c>
      <c r="D65" s="29" t="s">
        <v>726</v>
      </c>
      <c r="E65" s="28" t="s">
        <v>198</v>
      </c>
      <c r="F65" s="28" t="s">
        <v>555</v>
      </c>
      <c r="G65" s="28" t="s">
        <v>232</v>
      </c>
      <c r="H65" s="30"/>
      <c r="I65" s="27" t="s">
        <v>234</v>
      </c>
      <c r="J65" s="28" t="str">
        <f>"85,2995"</f>
        <v>85,2995</v>
      </c>
      <c r="K65" s="29" t="s">
        <v>24</v>
      </c>
    </row>
    <row r="66" spans="1:11">
      <c r="A66" s="27" t="s">
        <v>727</v>
      </c>
      <c r="B66" s="28" t="s">
        <v>728</v>
      </c>
      <c r="C66" s="28" t="s">
        <v>334</v>
      </c>
      <c r="D66" s="29" t="s">
        <v>29</v>
      </c>
      <c r="E66" s="28" t="s">
        <v>105</v>
      </c>
      <c r="F66" s="28" t="s">
        <v>106</v>
      </c>
      <c r="G66" s="30" t="s">
        <v>219</v>
      </c>
      <c r="H66" s="30"/>
      <c r="I66" s="27" t="s">
        <v>729</v>
      </c>
      <c r="J66" s="28" t="str">
        <f>"105,7550"</f>
        <v>105,7550</v>
      </c>
      <c r="K66" s="29" t="s">
        <v>730</v>
      </c>
    </row>
    <row r="67" spans="1:11">
      <c r="A67" s="27" t="s">
        <v>731</v>
      </c>
      <c r="B67" s="28" t="s">
        <v>732</v>
      </c>
      <c r="C67" s="28" t="s">
        <v>721</v>
      </c>
      <c r="D67" s="29" t="s">
        <v>646</v>
      </c>
      <c r="E67" s="28" t="s">
        <v>143</v>
      </c>
      <c r="F67" s="28" t="s">
        <v>105</v>
      </c>
      <c r="G67" s="30" t="s">
        <v>733</v>
      </c>
      <c r="H67" s="30"/>
      <c r="I67" s="27" t="s">
        <v>734</v>
      </c>
      <c r="J67" s="28" t="str">
        <f>"103,3850"</f>
        <v>103,3850</v>
      </c>
      <c r="K67" s="29" t="s">
        <v>648</v>
      </c>
    </row>
    <row r="68" spans="1:11">
      <c r="A68" s="27" t="s">
        <v>735</v>
      </c>
      <c r="B68" s="28" t="s">
        <v>736</v>
      </c>
      <c r="C68" s="28" t="s">
        <v>737</v>
      </c>
      <c r="D68" s="29" t="s">
        <v>132</v>
      </c>
      <c r="E68" s="28" t="s">
        <v>555</v>
      </c>
      <c r="F68" s="28" t="s">
        <v>701</v>
      </c>
      <c r="G68" s="28" t="s">
        <v>679</v>
      </c>
      <c r="H68" s="30"/>
      <c r="I68" s="27" t="s">
        <v>680</v>
      </c>
      <c r="J68" s="28" t="str">
        <f>"91,9980"</f>
        <v>91,9980</v>
      </c>
      <c r="K68" s="29" t="s">
        <v>281</v>
      </c>
    </row>
    <row r="69" spans="1:11">
      <c r="A69" s="27" t="s">
        <v>738</v>
      </c>
      <c r="B69" s="28" t="s">
        <v>739</v>
      </c>
      <c r="C69" s="28" t="s">
        <v>216</v>
      </c>
      <c r="D69" s="29" t="s">
        <v>132</v>
      </c>
      <c r="E69" s="28" t="s">
        <v>740</v>
      </c>
      <c r="F69" s="30" t="s">
        <v>141</v>
      </c>
      <c r="G69" s="30" t="s">
        <v>141</v>
      </c>
      <c r="H69" s="30"/>
      <c r="I69" s="27" t="s">
        <v>741</v>
      </c>
      <c r="J69" s="28" t="str">
        <f>"86,2973"</f>
        <v>86,2973</v>
      </c>
      <c r="K69" s="29" t="s">
        <v>53</v>
      </c>
    </row>
    <row r="70" spans="1:11">
      <c r="A70" s="27" t="s">
        <v>742</v>
      </c>
      <c r="B70" s="28" t="s">
        <v>743</v>
      </c>
      <c r="C70" s="28" t="s">
        <v>744</v>
      </c>
      <c r="D70" s="29" t="s">
        <v>180</v>
      </c>
      <c r="E70" s="28" t="s">
        <v>202</v>
      </c>
      <c r="F70" s="28" t="s">
        <v>198</v>
      </c>
      <c r="G70" s="30" t="s">
        <v>555</v>
      </c>
      <c r="H70" s="30"/>
      <c r="I70" s="27" t="s">
        <v>199</v>
      </c>
      <c r="J70" s="28" t="str">
        <f>"77,5388"</f>
        <v>77,5388</v>
      </c>
      <c r="K70" s="29" t="s">
        <v>24</v>
      </c>
    </row>
    <row r="71" spans="1:11">
      <c r="A71" s="27" t="s">
        <v>745</v>
      </c>
      <c r="B71" s="28" t="s">
        <v>746</v>
      </c>
      <c r="C71" s="28" t="s">
        <v>747</v>
      </c>
      <c r="D71" s="29" t="s">
        <v>132</v>
      </c>
      <c r="E71" s="30" t="s">
        <v>415</v>
      </c>
      <c r="F71" s="28" t="s">
        <v>415</v>
      </c>
      <c r="G71" s="30" t="s">
        <v>198</v>
      </c>
      <c r="H71" s="30"/>
      <c r="I71" s="27" t="s">
        <v>748</v>
      </c>
      <c r="J71" s="28" t="str">
        <f>"71,1865"</f>
        <v>71,1865</v>
      </c>
      <c r="K71" s="29" t="s">
        <v>53</v>
      </c>
    </row>
    <row r="72" spans="1:11">
      <c r="A72" s="27" t="s">
        <v>749</v>
      </c>
      <c r="B72" s="28" t="s">
        <v>750</v>
      </c>
      <c r="C72" s="28" t="s">
        <v>751</v>
      </c>
      <c r="D72" s="29" t="s">
        <v>103</v>
      </c>
      <c r="E72" s="30" t="s">
        <v>686</v>
      </c>
      <c r="F72" s="30" t="s">
        <v>555</v>
      </c>
      <c r="G72" s="30" t="s">
        <v>555</v>
      </c>
      <c r="H72" s="30"/>
      <c r="I72" s="27" t="s">
        <v>203</v>
      </c>
      <c r="J72" s="28" t="str">
        <f>"0,0000"</f>
        <v>0,0000</v>
      </c>
      <c r="K72" s="29" t="s">
        <v>24</v>
      </c>
    </row>
    <row r="73" spans="1:11">
      <c r="A73" s="27" t="s">
        <v>752</v>
      </c>
      <c r="B73" s="28" t="s">
        <v>753</v>
      </c>
      <c r="C73" s="28" t="s">
        <v>213</v>
      </c>
      <c r="D73" s="29" t="s">
        <v>132</v>
      </c>
      <c r="E73" s="30" t="s">
        <v>232</v>
      </c>
      <c r="F73" s="30" t="s">
        <v>233</v>
      </c>
      <c r="G73" s="30" t="s">
        <v>233</v>
      </c>
      <c r="H73" s="30"/>
      <c r="I73" s="27" t="s">
        <v>203</v>
      </c>
      <c r="J73" s="28" t="str">
        <f>"0,0000"</f>
        <v>0,0000</v>
      </c>
      <c r="K73" s="29" t="s">
        <v>462</v>
      </c>
    </row>
    <row r="74" spans="1:11">
      <c r="A74" s="27" t="s">
        <v>754</v>
      </c>
      <c r="B74" s="28" t="s">
        <v>755</v>
      </c>
      <c r="C74" s="28" t="s">
        <v>139</v>
      </c>
      <c r="D74" s="29" t="s">
        <v>132</v>
      </c>
      <c r="E74" s="28" t="s">
        <v>202</v>
      </c>
      <c r="F74" s="30" t="s">
        <v>294</v>
      </c>
      <c r="G74" s="30" t="s">
        <v>294</v>
      </c>
      <c r="H74" s="30"/>
      <c r="I74" s="27" t="s">
        <v>652</v>
      </c>
      <c r="J74" s="28" t="str">
        <f>"70,3118"</f>
        <v>70,3118</v>
      </c>
      <c r="K74" s="29" t="s">
        <v>458</v>
      </c>
    </row>
    <row r="75" spans="1:11">
      <c r="A75" s="27" t="s">
        <v>756</v>
      </c>
      <c r="B75" s="28" t="s">
        <v>757</v>
      </c>
      <c r="C75" s="28" t="s">
        <v>758</v>
      </c>
      <c r="D75" s="29" t="s">
        <v>224</v>
      </c>
      <c r="E75" s="30" t="s">
        <v>133</v>
      </c>
      <c r="F75" s="30" t="s">
        <v>133</v>
      </c>
      <c r="G75" s="28" t="s">
        <v>133</v>
      </c>
      <c r="H75" s="30"/>
      <c r="I75" s="27" t="s">
        <v>210</v>
      </c>
      <c r="J75" s="28" t="str">
        <f>"60,5662"</f>
        <v>60,5662</v>
      </c>
      <c r="K75" s="29" t="s">
        <v>53</v>
      </c>
    </row>
    <row r="76" spans="1:11">
      <c r="A76" s="10" t="s">
        <v>759</v>
      </c>
      <c r="B76" s="11" t="s">
        <v>760</v>
      </c>
      <c r="C76" s="11" t="s">
        <v>347</v>
      </c>
      <c r="D76" s="12" t="s">
        <v>726</v>
      </c>
      <c r="E76" s="11" t="s">
        <v>198</v>
      </c>
      <c r="F76" s="11" t="s">
        <v>548</v>
      </c>
      <c r="G76" s="13" t="s">
        <v>555</v>
      </c>
      <c r="H76" s="13"/>
      <c r="I76" s="10" t="s">
        <v>761</v>
      </c>
      <c r="J76" s="11" t="str">
        <f>"101,6635"</f>
        <v>101,6635</v>
      </c>
      <c r="K76" s="12" t="s">
        <v>648</v>
      </c>
    </row>
    <row r="77" spans="1:11">
      <c r="A77" s="4"/>
      <c r="B77" s="1"/>
      <c r="C77" s="1"/>
      <c r="D77" s="5"/>
      <c r="E77" s="1"/>
      <c r="F77" s="1"/>
      <c r="G77" s="1"/>
      <c r="H77" s="1"/>
      <c r="I77" s="4"/>
      <c r="J77" s="1"/>
      <c r="K77" s="5"/>
    </row>
    <row r="78" spans="1:11" ht="15">
      <c r="A78" s="34" t="s">
        <v>164</v>
      </c>
      <c r="B78" s="35"/>
      <c r="C78" s="35"/>
      <c r="D78" s="35"/>
      <c r="E78" s="35"/>
      <c r="F78" s="35"/>
      <c r="G78" s="35"/>
      <c r="H78" s="35"/>
      <c r="I78" s="34"/>
      <c r="J78" s="35"/>
      <c r="K78" s="5"/>
    </row>
    <row r="79" spans="1:11">
      <c r="A79" s="6" t="s">
        <v>762</v>
      </c>
      <c r="B79" s="7" t="s">
        <v>763</v>
      </c>
      <c r="C79" s="7" t="s">
        <v>764</v>
      </c>
      <c r="D79" s="8" t="s">
        <v>765</v>
      </c>
      <c r="E79" s="9" t="s">
        <v>50</v>
      </c>
      <c r="F79" s="7" t="s">
        <v>50</v>
      </c>
      <c r="G79" s="7" t="s">
        <v>217</v>
      </c>
      <c r="H79" s="9"/>
      <c r="I79" s="6" t="s">
        <v>353</v>
      </c>
      <c r="J79" s="7" t="str">
        <f>"102,0442"</f>
        <v>102,0442</v>
      </c>
      <c r="K79" s="8" t="s">
        <v>53</v>
      </c>
    </row>
    <row r="80" spans="1:11">
      <c r="A80" s="27" t="s">
        <v>349</v>
      </c>
      <c r="B80" s="28" t="s">
        <v>350</v>
      </c>
      <c r="C80" s="28" t="s">
        <v>351</v>
      </c>
      <c r="D80" s="29" t="s">
        <v>248</v>
      </c>
      <c r="E80" s="28" t="s">
        <v>415</v>
      </c>
      <c r="F80" s="28" t="s">
        <v>537</v>
      </c>
      <c r="G80" s="30" t="s">
        <v>86</v>
      </c>
      <c r="H80" s="30"/>
      <c r="I80" s="27" t="s">
        <v>710</v>
      </c>
      <c r="J80" s="28" t="str">
        <f>"72,1626"</f>
        <v>72,1626</v>
      </c>
      <c r="K80" s="29" t="s">
        <v>931</v>
      </c>
    </row>
    <row r="81" spans="1:11">
      <c r="A81" s="27" t="s">
        <v>766</v>
      </c>
      <c r="B81" s="28" t="s">
        <v>767</v>
      </c>
      <c r="C81" s="28" t="s">
        <v>768</v>
      </c>
      <c r="D81" s="29" t="s">
        <v>132</v>
      </c>
      <c r="E81" s="28" t="s">
        <v>50</v>
      </c>
      <c r="F81" s="28" t="s">
        <v>219</v>
      </c>
      <c r="G81" s="30" t="s">
        <v>148</v>
      </c>
      <c r="H81" s="30"/>
      <c r="I81" s="27" t="s">
        <v>769</v>
      </c>
      <c r="J81" s="28" t="str">
        <f>"102,7361"</f>
        <v>102,7361</v>
      </c>
      <c r="K81" s="29" t="s">
        <v>770</v>
      </c>
    </row>
    <row r="82" spans="1:11">
      <c r="A82" s="27" t="s">
        <v>771</v>
      </c>
      <c r="B82" s="28" t="s">
        <v>772</v>
      </c>
      <c r="C82" s="28" t="s">
        <v>773</v>
      </c>
      <c r="D82" s="29" t="s">
        <v>132</v>
      </c>
      <c r="E82" s="28" t="s">
        <v>141</v>
      </c>
      <c r="F82" s="28" t="s">
        <v>142</v>
      </c>
      <c r="G82" s="30" t="s">
        <v>438</v>
      </c>
      <c r="H82" s="30"/>
      <c r="I82" s="27" t="s">
        <v>439</v>
      </c>
      <c r="J82" s="28" t="str">
        <f>"89,7332"</f>
        <v>89,7332</v>
      </c>
      <c r="K82" s="29" t="s">
        <v>53</v>
      </c>
    </row>
    <row r="83" spans="1:11">
      <c r="A83" s="27" t="s">
        <v>774</v>
      </c>
      <c r="B83" s="28" t="s">
        <v>775</v>
      </c>
      <c r="C83" s="28" t="s">
        <v>776</v>
      </c>
      <c r="D83" s="29" t="s">
        <v>132</v>
      </c>
      <c r="E83" s="28" t="s">
        <v>555</v>
      </c>
      <c r="F83" s="28" t="s">
        <v>232</v>
      </c>
      <c r="G83" s="28" t="s">
        <v>740</v>
      </c>
      <c r="H83" s="30"/>
      <c r="I83" s="27" t="s">
        <v>741</v>
      </c>
      <c r="J83" s="28" t="str">
        <f>"81,4279"</f>
        <v>81,4279</v>
      </c>
      <c r="K83" s="29" t="s">
        <v>462</v>
      </c>
    </row>
    <row r="84" spans="1:11">
      <c r="A84" s="27" t="s">
        <v>777</v>
      </c>
      <c r="B84" s="28" t="s">
        <v>778</v>
      </c>
      <c r="C84" s="28" t="s">
        <v>779</v>
      </c>
      <c r="D84" s="29" t="s">
        <v>780</v>
      </c>
      <c r="E84" s="28" t="s">
        <v>198</v>
      </c>
      <c r="F84" s="28" t="s">
        <v>231</v>
      </c>
      <c r="G84" s="30" t="s">
        <v>740</v>
      </c>
      <c r="H84" s="30"/>
      <c r="I84" s="27" t="s">
        <v>697</v>
      </c>
      <c r="J84" s="28" t="str">
        <f>"76,5312"</f>
        <v>76,5312</v>
      </c>
      <c r="K84" s="29" t="s">
        <v>524</v>
      </c>
    </row>
    <row r="85" spans="1:11">
      <c r="A85" s="27" t="s">
        <v>781</v>
      </c>
      <c r="B85" s="28" t="s">
        <v>782</v>
      </c>
      <c r="C85" s="28" t="s">
        <v>457</v>
      </c>
      <c r="D85" s="29" t="s">
        <v>132</v>
      </c>
      <c r="E85" s="30" t="s">
        <v>740</v>
      </c>
      <c r="F85" s="30" t="s">
        <v>740</v>
      </c>
      <c r="G85" s="30" t="s">
        <v>740</v>
      </c>
      <c r="H85" s="30"/>
      <c r="I85" s="27" t="s">
        <v>203</v>
      </c>
      <c r="J85" s="28" t="str">
        <f>"0,0000"</f>
        <v>0,0000</v>
      </c>
      <c r="K85" s="29" t="s">
        <v>53</v>
      </c>
    </row>
    <row r="86" spans="1:11">
      <c r="A86" s="27" t="s">
        <v>783</v>
      </c>
      <c r="B86" s="28" t="s">
        <v>784</v>
      </c>
      <c r="C86" s="28" t="s">
        <v>773</v>
      </c>
      <c r="D86" s="29" t="s">
        <v>726</v>
      </c>
      <c r="E86" s="28" t="s">
        <v>198</v>
      </c>
      <c r="F86" s="30" t="s">
        <v>86</v>
      </c>
      <c r="G86" s="28" t="s">
        <v>86</v>
      </c>
      <c r="H86" s="30"/>
      <c r="I86" s="27" t="s">
        <v>785</v>
      </c>
      <c r="J86" s="28" t="str">
        <f>"101,4419"</f>
        <v>101,4419</v>
      </c>
      <c r="K86" s="29" t="s">
        <v>648</v>
      </c>
    </row>
    <row r="87" spans="1:11">
      <c r="A87" s="10" t="s">
        <v>786</v>
      </c>
      <c r="B87" s="11" t="s">
        <v>787</v>
      </c>
      <c r="C87" s="11" t="s">
        <v>788</v>
      </c>
      <c r="D87" s="12" t="s">
        <v>132</v>
      </c>
      <c r="E87" s="11" t="s">
        <v>231</v>
      </c>
      <c r="F87" s="11" t="s">
        <v>915</v>
      </c>
      <c r="G87" s="13"/>
      <c r="H87" s="13"/>
      <c r="I87" s="10" t="s">
        <v>741</v>
      </c>
      <c r="J87" s="11" t="str">
        <f>"132,9766"</f>
        <v>132,9766</v>
      </c>
      <c r="K87" s="12" t="s">
        <v>789</v>
      </c>
    </row>
    <row r="88" spans="1:11">
      <c r="A88" s="4"/>
      <c r="B88" s="1"/>
      <c r="C88" s="1"/>
      <c r="D88" s="5"/>
      <c r="E88" s="1"/>
      <c r="F88" s="1"/>
      <c r="G88" s="1"/>
      <c r="H88" s="1"/>
      <c r="I88" s="4"/>
      <c r="J88" s="1"/>
      <c r="K88" s="5"/>
    </row>
    <row r="89" spans="1:11" ht="15">
      <c r="A89" s="34" t="s">
        <v>99</v>
      </c>
      <c r="B89" s="35"/>
      <c r="C89" s="35"/>
      <c r="D89" s="35"/>
      <c r="E89" s="35"/>
      <c r="F89" s="35"/>
      <c r="G89" s="35"/>
      <c r="H89" s="35"/>
      <c r="I89" s="34"/>
      <c r="J89" s="35"/>
      <c r="K89" s="5"/>
    </row>
    <row r="90" spans="1:11">
      <c r="A90" s="6" t="s">
        <v>790</v>
      </c>
      <c r="B90" s="7" t="s">
        <v>791</v>
      </c>
      <c r="C90" s="7" t="s">
        <v>792</v>
      </c>
      <c r="D90" s="8" t="s">
        <v>523</v>
      </c>
      <c r="E90" s="9" t="s">
        <v>231</v>
      </c>
      <c r="F90" s="7" t="s">
        <v>231</v>
      </c>
      <c r="G90" s="9" t="s">
        <v>232</v>
      </c>
      <c r="H90" s="9"/>
      <c r="I90" s="6" t="s">
        <v>697</v>
      </c>
      <c r="J90" s="7" t="str">
        <f>"72,8187"</f>
        <v>72,8187</v>
      </c>
      <c r="K90" s="8" t="s">
        <v>524</v>
      </c>
    </row>
    <row r="91" spans="1:11">
      <c r="A91" s="27" t="s">
        <v>793</v>
      </c>
      <c r="B91" s="28" t="s">
        <v>794</v>
      </c>
      <c r="C91" s="28" t="s">
        <v>795</v>
      </c>
      <c r="D91" s="29" t="s">
        <v>132</v>
      </c>
      <c r="E91" s="28" t="s">
        <v>142</v>
      </c>
      <c r="F91" s="28" t="s">
        <v>105</v>
      </c>
      <c r="G91" s="28" t="s">
        <v>106</v>
      </c>
      <c r="H91" s="30"/>
      <c r="I91" s="27" t="s">
        <v>729</v>
      </c>
      <c r="J91" s="28" t="str">
        <f>"95,0706"</f>
        <v>95,0706</v>
      </c>
      <c r="K91" s="29" t="s">
        <v>53</v>
      </c>
    </row>
    <row r="92" spans="1:11">
      <c r="A92" s="27" t="s">
        <v>796</v>
      </c>
      <c r="B92" s="28" t="s">
        <v>797</v>
      </c>
      <c r="C92" s="28" t="s">
        <v>102</v>
      </c>
      <c r="D92" s="29" t="s">
        <v>132</v>
      </c>
      <c r="E92" s="28" t="s">
        <v>232</v>
      </c>
      <c r="F92" s="28" t="s">
        <v>233</v>
      </c>
      <c r="G92" s="28" t="s">
        <v>141</v>
      </c>
      <c r="H92" s="30"/>
      <c r="I92" s="27" t="s">
        <v>214</v>
      </c>
      <c r="J92" s="28" t="str">
        <f>"82,1730"</f>
        <v>82,1730</v>
      </c>
      <c r="K92" s="29" t="s">
        <v>53</v>
      </c>
    </row>
    <row r="93" spans="1:11">
      <c r="A93" s="27" t="s">
        <v>798</v>
      </c>
      <c r="B93" s="28" t="s">
        <v>799</v>
      </c>
      <c r="C93" s="28" t="s">
        <v>243</v>
      </c>
      <c r="D93" s="29" t="s">
        <v>126</v>
      </c>
      <c r="E93" s="28" t="s">
        <v>106</v>
      </c>
      <c r="F93" s="28" t="s">
        <v>72</v>
      </c>
      <c r="G93" s="30" t="s">
        <v>148</v>
      </c>
      <c r="H93" s="30"/>
      <c r="I93" s="27" t="s">
        <v>240</v>
      </c>
      <c r="J93" s="28" t="str">
        <f>"100,0535"</f>
        <v>100,0535</v>
      </c>
      <c r="K93" s="29" t="s">
        <v>53</v>
      </c>
    </row>
    <row r="94" spans="1:11">
      <c r="A94" s="27" t="s">
        <v>800</v>
      </c>
      <c r="B94" s="28" t="s">
        <v>801</v>
      </c>
      <c r="C94" s="28" t="s">
        <v>795</v>
      </c>
      <c r="D94" s="29" t="s">
        <v>132</v>
      </c>
      <c r="E94" s="30" t="s">
        <v>143</v>
      </c>
      <c r="F94" s="28" t="s">
        <v>143</v>
      </c>
      <c r="G94" s="30" t="s">
        <v>106</v>
      </c>
      <c r="H94" s="30"/>
      <c r="I94" s="27" t="s">
        <v>802</v>
      </c>
      <c r="J94" s="28" t="str">
        <f>"87,7575"</f>
        <v>87,7575</v>
      </c>
      <c r="K94" s="29" t="s">
        <v>803</v>
      </c>
    </row>
    <row r="95" spans="1:11">
      <c r="A95" s="27" t="s">
        <v>373</v>
      </c>
      <c r="B95" s="28" t="s">
        <v>374</v>
      </c>
      <c r="C95" s="28" t="s">
        <v>375</v>
      </c>
      <c r="D95" s="29" t="s">
        <v>126</v>
      </c>
      <c r="E95" s="30" t="s">
        <v>141</v>
      </c>
      <c r="F95" s="28" t="s">
        <v>141</v>
      </c>
      <c r="G95" s="30" t="s">
        <v>143</v>
      </c>
      <c r="H95" s="30"/>
      <c r="I95" s="27" t="s">
        <v>214</v>
      </c>
      <c r="J95" s="28" t="str">
        <f>"84,6020"</f>
        <v>84,6020</v>
      </c>
      <c r="K95" s="29" t="s">
        <v>24</v>
      </c>
    </row>
    <row r="96" spans="1:11">
      <c r="A96" s="27" t="s">
        <v>804</v>
      </c>
      <c r="B96" s="28" t="s">
        <v>805</v>
      </c>
      <c r="C96" s="28" t="s">
        <v>806</v>
      </c>
      <c r="D96" s="29" t="s">
        <v>132</v>
      </c>
      <c r="E96" s="28" t="s">
        <v>141</v>
      </c>
      <c r="F96" s="28" t="s">
        <v>679</v>
      </c>
      <c r="G96" s="28" t="s">
        <v>142</v>
      </c>
      <c r="H96" s="30"/>
      <c r="I96" s="27" t="s">
        <v>439</v>
      </c>
      <c r="J96" s="28" t="str">
        <f>"100,0458"</f>
        <v>100,0458</v>
      </c>
      <c r="K96" s="29" t="s">
        <v>53</v>
      </c>
    </row>
    <row r="97" spans="1:11">
      <c r="A97" s="10" t="s">
        <v>807</v>
      </c>
      <c r="B97" s="11" t="s">
        <v>808</v>
      </c>
      <c r="C97" s="11" t="s">
        <v>809</v>
      </c>
      <c r="D97" s="12" t="s">
        <v>140</v>
      </c>
      <c r="E97" s="11" t="s">
        <v>143</v>
      </c>
      <c r="F97" s="11" t="s">
        <v>50</v>
      </c>
      <c r="G97" s="11" t="s">
        <v>217</v>
      </c>
      <c r="H97" s="13"/>
      <c r="I97" s="10" t="s">
        <v>353</v>
      </c>
      <c r="J97" s="11" t="str">
        <f>"119,8298"</f>
        <v>119,8298</v>
      </c>
      <c r="K97" s="12" t="s">
        <v>810</v>
      </c>
    </row>
    <row r="98" spans="1:11">
      <c r="A98" s="4"/>
      <c r="B98" s="1"/>
      <c r="C98" s="1"/>
      <c r="D98" s="5"/>
      <c r="E98" s="1"/>
      <c r="F98" s="1"/>
      <c r="G98" s="1"/>
      <c r="H98" s="1"/>
      <c r="I98" s="4"/>
      <c r="J98" s="1"/>
      <c r="K98" s="5"/>
    </row>
    <row r="99" spans="1:11" ht="15">
      <c r="A99" s="34" t="s">
        <v>54</v>
      </c>
      <c r="B99" s="35"/>
      <c r="C99" s="35"/>
      <c r="D99" s="35"/>
      <c r="E99" s="35"/>
      <c r="F99" s="35"/>
      <c r="G99" s="35"/>
      <c r="H99" s="35"/>
      <c r="I99" s="34"/>
      <c r="J99" s="35"/>
      <c r="K99" s="5"/>
    </row>
    <row r="100" spans="1:11">
      <c r="A100" s="6" t="s">
        <v>382</v>
      </c>
      <c r="B100" s="7" t="s">
        <v>383</v>
      </c>
      <c r="C100" s="7" t="s">
        <v>384</v>
      </c>
      <c r="D100" s="8" t="s">
        <v>385</v>
      </c>
      <c r="E100" s="7" t="s">
        <v>275</v>
      </c>
      <c r="F100" s="7" t="s">
        <v>17</v>
      </c>
      <c r="G100" s="7" t="s">
        <v>84</v>
      </c>
      <c r="H100" s="9"/>
      <c r="I100" s="6" t="s">
        <v>316</v>
      </c>
      <c r="J100" s="7" t="str">
        <f>"115,4355"</f>
        <v>115,4355</v>
      </c>
      <c r="K100" s="8" t="s">
        <v>387</v>
      </c>
    </row>
    <row r="101" spans="1:11">
      <c r="A101" s="27" t="s">
        <v>811</v>
      </c>
      <c r="B101" s="28" t="s">
        <v>812</v>
      </c>
      <c r="C101" s="28" t="s">
        <v>813</v>
      </c>
      <c r="D101" s="29" t="s">
        <v>197</v>
      </c>
      <c r="E101" s="28" t="s">
        <v>105</v>
      </c>
      <c r="F101" s="28" t="s">
        <v>50</v>
      </c>
      <c r="G101" s="28" t="s">
        <v>106</v>
      </c>
      <c r="H101" s="30"/>
      <c r="I101" s="27" t="s">
        <v>729</v>
      </c>
      <c r="J101" s="28" t="str">
        <f>"92,0481"</f>
        <v>92,0481</v>
      </c>
      <c r="K101" s="29" t="s">
        <v>299</v>
      </c>
    </row>
    <row r="102" spans="1:11">
      <c r="A102" s="27" t="s">
        <v>814</v>
      </c>
      <c r="B102" s="28" t="s">
        <v>815</v>
      </c>
      <c r="C102" s="28" t="s">
        <v>816</v>
      </c>
      <c r="D102" s="29" t="s">
        <v>646</v>
      </c>
      <c r="E102" s="28" t="s">
        <v>105</v>
      </c>
      <c r="F102" s="30" t="s">
        <v>219</v>
      </c>
      <c r="G102" s="30" t="s">
        <v>219</v>
      </c>
      <c r="H102" s="30"/>
      <c r="I102" s="27" t="s">
        <v>734</v>
      </c>
      <c r="J102" s="28" t="str">
        <f>"88,0865"</f>
        <v>88,0865</v>
      </c>
      <c r="K102" s="29" t="s">
        <v>53</v>
      </c>
    </row>
    <row r="103" spans="1:11">
      <c r="A103" s="27" t="s">
        <v>817</v>
      </c>
      <c r="B103" s="28" t="s">
        <v>818</v>
      </c>
      <c r="C103" s="28" t="s">
        <v>819</v>
      </c>
      <c r="D103" s="29" t="s">
        <v>126</v>
      </c>
      <c r="E103" s="28" t="s">
        <v>225</v>
      </c>
      <c r="F103" s="28" t="s">
        <v>105</v>
      </c>
      <c r="G103" s="30" t="s">
        <v>50</v>
      </c>
      <c r="H103" s="30"/>
      <c r="I103" s="27" t="s">
        <v>734</v>
      </c>
      <c r="J103" s="28" t="str">
        <f>"91,3186"</f>
        <v>91,3186</v>
      </c>
      <c r="K103" s="29" t="s">
        <v>24</v>
      </c>
    </row>
    <row r="104" spans="1:11">
      <c r="A104" s="27" t="s">
        <v>820</v>
      </c>
      <c r="B104" s="28" t="s">
        <v>821</v>
      </c>
      <c r="C104" s="28" t="s">
        <v>822</v>
      </c>
      <c r="D104" s="29" t="s">
        <v>285</v>
      </c>
      <c r="E104" s="28" t="s">
        <v>233</v>
      </c>
      <c r="F104" s="28" t="s">
        <v>679</v>
      </c>
      <c r="G104" s="28" t="s">
        <v>142</v>
      </c>
      <c r="H104" s="30"/>
      <c r="I104" s="27" t="s">
        <v>439</v>
      </c>
      <c r="J104" s="28" t="str">
        <f>"97,4190"</f>
        <v>97,4190</v>
      </c>
      <c r="K104" s="29" t="s">
        <v>823</v>
      </c>
    </row>
    <row r="105" spans="1:11">
      <c r="A105" s="10" t="s">
        <v>388</v>
      </c>
      <c r="B105" s="11" t="s">
        <v>389</v>
      </c>
      <c r="C105" s="11" t="s">
        <v>390</v>
      </c>
      <c r="D105" s="12" t="s">
        <v>126</v>
      </c>
      <c r="E105" s="11" t="s">
        <v>233</v>
      </c>
      <c r="F105" s="13" t="s">
        <v>225</v>
      </c>
      <c r="G105" s="11" t="s">
        <v>225</v>
      </c>
      <c r="H105" s="13"/>
      <c r="I105" s="10" t="s">
        <v>226</v>
      </c>
      <c r="J105" s="11" t="str">
        <f>"102,8473"</f>
        <v>102,8473</v>
      </c>
      <c r="K105" s="12" t="s">
        <v>24</v>
      </c>
    </row>
    <row r="106" spans="1:11">
      <c r="A106" s="4"/>
      <c r="B106" s="1"/>
      <c r="C106" s="1"/>
      <c r="D106" s="5"/>
      <c r="E106" s="1"/>
      <c r="F106" s="1"/>
      <c r="G106" s="1"/>
      <c r="H106" s="1"/>
      <c r="I106" s="4"/>
      <c r="J106" s="1"/>
      <c r="K106" s="5"/>
    </row>
    <row r="107" spans="1:11" ht="15">
      <c r="A107" s="34" t="s">
        <v>18</v>
      </c>
      <c r="B107" s="35"/>
      <c r="C107" s="35"/>
      <c r="D107" s="35"/>
      <c r="E107" s="35"/>
      <c r="F107" s="35"/>
      <c r="G107" s="35"/>
      <c r="H107" s="35"/>
      <c r="I107" s="34"/>
      <c r="J107" s="35"/>
      <c r="K107" s="5"/>
    </row>
    <row r="108" spans="1:11">
      <c r="A108" s="6" t="s">
        <v>824</v>
      </c>
      <c r="B108" s="7" t="s">
        <v>825</v>
      </c>
      <c r="C108" s="7" t="s">
        <v>826</v>
      </c>
      <c r="D108" s="8" t="s">
        <v>132</v>
      </c>
      <c r="E108" s="7" t="s">
        <v>231</v>
      </c>
      <c r="F108" s="7" t="s">
        <v>232</v>
      </c>
      <c r="G108" s="7" t="s">
        <v>701</v>
      </c>
      <c r="H108" s="9"/>
      <c r="I108" s="6" t="s">
        <v>827</v>
      </c>
      <c r="J108" s="7" t="str">
        <f>"76,1062"</f>
        <v>76,1062</v>
      </c>
      <c r="K108" s="8" t="s">
        <v>53</v>
      </c>
    </row>
    <row r="109" spans="1:11">
      <c r="A109" s="27" t="s">
        <v>282</v>
      </c>
      <c r="B109" s="28" t="s">
        <v>283</v>
      </c>
      <c r="C109" s="28" t="s">
        <v>284</v>
      </c>
      <c r="D109" s="29" t="s">
        <v>285</v>
      </c>
      <c r="E109" s="28" t="s">
        <v>50</v>
      </c>
      <c r="F109" s="30" t="s">
        <v>219</v>
      </c>
      <c r="G109" s="30"/>
      <c r="H109" s="30"/>
      <c r="I109" s="27" t="s">
        <v>220</v>
      </c>
      <c r="J109" s="28" t="str">
        <f>"88,3920"</f>
        <v>88,3920</v>
      </c>
      <c r="K109" s="29" t="s">
        <v>53</v>
      </c>
    </row>
    <row r="110" spans="1:11">
      <c r="A110" s="27" t="s">
        <v>828</v>
      </c>
      <c r="B110" s="28" t="s">
        <v>829</v>
      </c>
      <c r="C110" s="28" t="s">
        <v>830</v>
      </c>
      <c r="D110" s="29" t="s">
        <v>103</v>
      </c>
      <c r="E110" s="28" t="s">
        <v>701</v>
      </c>
      <c r="F110" s="28" t="s">
        <v>438</v>
      </c>
      <c r="G110" s="30" t="s">
        <v>105</v>
      </c>
      <c r="H110" s="30"/>
      <c r="I110" s="27" t="s">
        <v>831</v>
      </c>
      <c r="J110" s="28" t="str">
        <f>"84,6222"</f>
        <v>84,6222</v>
      </c>
      <c r="K110" s="29" t="s">
        <v>24</v>
      </c>
    </row>
    <row r="111" spans="1:11">
      <c r="A111" s="27" t="s">
        <v>832</v>
      </c>
      <c r="B111" s="28" t="s">
        <v>833</v>
      </c>
      <c r="C111" s="28" t="s">
        <v>834</v>
      </c>
      <c r="D111" s="29" t="s">
        <v>132</v>
      </c>
      <c r="E111" s="30" t="s">
        <v>835</v>
      </c>
      <c r="F111" s="30" t="s">
        <v>238</v>
      </c>
      <c r="G111" s="30" t="s">
        <v>238</v>
      </c>
      <c r="H111" s="30"/>
      <c r="I111" s="27" t="s">
        <v>203</v>
      </c>
      <c r="J111" s="28" t="str">
        <f>"0,0000"</f>
        <v>0,0000</v>
      </c>
      <c r="K111" s="29" t="s">
        <v>53</v>
      </c>
    </row>
    <row r="112" spans="1:11">
      <c r="A112" s="27" t="s">
        <v>836</v>
      </c>
      <c r="B112" s="28" t="s">
        <v>837</v>
      </c>
      <c r="C112" s="28" t="s">
        <v>838</v>
      </c>
      <c r="D112" s="29" t="s">
        <v>132</v>
      </c>
      <c r="E112" s="28" t="s">
        <v>106</v>
      </c>
      <c r="F112" s="30" t="s">
        <v>219</v>
      </c>
      <c r="G112" s="30" t="s">
        <v>219</v>
      </c>
      <c r="H112" s="30"/>
      <c r="I112" s="27" t="s">
        <v>729</v>
      </c>
      <c r="J112" s="28" t="str">
        <f>"93,0232"</f>
        <v>93,0232</v>
      </c>
      <c r="K112" s="29" t="s">
        <v>24</v>
      </c>
    </row>
    <row r="113" spans="1:11">
      <c r="A113" s="27" t="s">
        <v>839</v>
      </c>
      <c r="B113" s="28" t="s">
        <v>840</v>
      </c>
      <c r="C113" s="28" t="s">
        <v>841</v>
      </c>
      <c r="D113" s="29" t="s">
        <v>132</v>
      </c>
      <c r="E113" s="28" t="s">
        <v>143</v>
      </c>
      <c r="F113" s="28" t="s">
        <v>50</v>
      </c>
      <c r="G113" s="28" t="s">
        <v>72</v>
      </c>
      <c r="H113" s="30"/>
      <c r="I113" s="27" t="s">
        <v>240</v>
      </c>
      <c r="J113" s="28" t="str">
        <f>"108,7752"</f>
        <v>108,7752</v>
      </c>
      <c r="K113" s="29" t="s">
        <v>458</v>
      </c>
    </row>
    <row r="114" spans="1:11">
      <c r="A114" s="10" t="s">
        <v>282</v>
      </c>
      <c r="B114" s="11" t="s">
        <v>288</v>
      </c>
      <c r="C114" s="11" t="s">
        <v>284</v>
      </c>
      <c r="D114" s="12" t="s">
        <v>285</v>
      </c>
      <c r="E114" s="11" t="s">
        <v>50</v>
      </c>
      <c r="F114" s="13" t="s">
        <v>219</v>
      </c>
      <c r="G114" s="13"/>
      <c r="H114" s="13"/>
      <c r="I114" s="10" t="s">
        <v>220</v>
      </c>
      <c r="J114" s="11" t="str">
        <f>"101,3856"</f>
        <v>101,3856</v>
      </c>
      <c r="K114" s="12" t="s">
        <v>53</v>
      </c>
    </row>
    <row r="115" spans="1:11">
      <c r="A115" s="4"/>
      <c r="B115" s="1"/>
      <c r="C115" s="1"/>
      <c r="D115" s="5"/>
      <c r="E115" s="1"/>
      <c r="F115" s="1"/>
      <c r="G115" s="1"/>
      <c r="H115" s="1"/>
      <c r="I115" s="4"/>
      <c r="J115" s="1"/>
      <c r="K115" s="5"/>
    </row>
    <row r="116" spans="1:11" ht="15">
      <c r="A116" s="34" t="s">
        <v>25</v>
      </c>
      <c r="B116" s="35"/>
      <c r="C116" s="35"/>
      <c r="D116" s="35"/>
      <c r="E116" s="35"/>
      <c r="F116" s="35"/>
      <c r="G116" s="35"/>
      <c r="H116" s="35"/>
      <c r="I116" s="34"/>
      <c r="J116" s="35"/>
      <c r="K116" s="5"/>
    </row>
    <row r="117" spans="1:11">
      <c r="A117" s="14" t="s">
        <v>842</v>
      </c>
      <c r="B117" s="15" t="s">
        <v>843</v>
      </c>
      <c r="C117" s="15" t="s">
        <v>844</v>
      </c>
      <c r="D117" s="16" t="s">
        <v>132</v>
      </c>
      <c r="E117" s="15" t="s">
        <v>917</v>
      </c>
      <c r="F117" s="15" t="s">
        <v>916</v>
      </c>
      <c r="G117" s="17" t="s">
        <v>233</v>
      </c>
      <c r="H117" s="17"/>
      <c r="I117" s="14" t="s">
        <v>845</v>
      </c>
      <c r="J117" s="15" t="str">
        <f>"79,3257"</f>
        <v>79,3257</v>
      </c>
      <c r="K117" s="16" t="s">
        <v>770</v>
      </c>
    </row>
    <row r="118" spans="1:11">
      <c r="A118" s="4"/>
      <c r="B118" s="1"/>
      <c r="C118" s="1"/>
      <c r="D118" s="5"/>
      <c r="E118" s="1"/>
      <c r="F118" s="1"/>
      <c r="G118" s="1"/>
      <c r="H118" s="1"/>
      <c r="I118" s="4"/>
      <c r="J118" s="1"/>
      <c r="K118" s="5"/>
    </row>
    <row r="119" spans="1:11">
      <c r="A119" s="4"/>
      <c r="B119" s="1"/>
      <c r="C119" s="1"/>
      <c r="D119" s="5"/>
      <c r="E119" s="1"/>
      <c r="F119" s="1"/>
      <c r="G119" s="1"/>
      <c r="H119" s="1"/>
      <c r="I119" s="4"/>
      <c r="J119" s="1"/>
      <c r="K119" s="5"/>
    </row>
    <row r="120" spans="1:11">
      <c r="A120" s="4"/>
      <c r="B120" s="1"/>
      <c r="C120" s="1"/>
      <c r="D120" s="5"/>
      <c r="E120" s="1"/>
      <c r="F120" s="1"/>
      <c r="G120" s="1"/>
      <c r="H120" s="1"/>
      <c r="I120" s="4"/>
      <c r="J120" s="1"/>
      <c r="K120" s="5"/>
    </row>
    <row r="121" spans="1:11">
      <c r="A121" s="4"/>
      <c r="B121" s="1"/>
      <c r="C121" s="1"/>
      <c r="D121" s="5"/>
      <c r="E121" s="1"/>
      <c r="F121" s="1"/>
      <c r="G121" s="1"/>
      <c r="H121" s="1"/>
      <c r="I121" s="4"/>
      <c r="J121" s="1"/>
      <c r="K121" s="5"/>
    </row>
    <row r="122" spans="1:11">
      <c r="A122" s="4"/>
      <c r="B122" s="1"/>
      <c r="C122" s="1"/>
      <c r="D122" s="5"/>
      <c r="E122" s="1"/>
      <c r="F122" s="1"/>
      <c r="G122" s="1"/>
      <c r="H122" s="1"/>
      <c r="I122" s="4"/>
      <c r="J122" s="1"/>
      <c r="K122" s="5"/>
    </row>
    <row r="123" spans="1:11">
      <c r="A123" s="4"/>
      <c r="B123" s="1"/>
      <c r="C123" s="1"/>
      <c r="D123" s="5"/>
      <c r="E123" s="1"/>
      <c r="F123" s="1"/>
      <c r="G123" s="1"/>
      <c r="H123" s="1"/>
      <c r="I123" s="4"/>
      <c r="J123" s="1"/>
      <c r="K123" s="5"/>
    </row>
    <row r="124" spans="1:11">
      <c r="A124" s="4"/>
      <c r="B124" s="1"/>
      <c r="C124" s="1"/>
      <c r="D124" s="5"/>
      <c r="E124" s="1"/>
      <c r="F124" s="1"/>
      <c r="G124" s="1"/>
      <c r="H124" s="1"/>
      <c r="I124" s="4"/>
      <c r="J124" s="1"/>
      <c r="K124" s="5"/>
    </row>
    <row r="125" spans="1:11">
      <c r="A125" s="4"/>
      <c r="B125" s="1"/>
      <c r="C125" s="1"/>
      <c r="D125" s="5"/>
      <c r="E125" s="1"/>
      <c r="F125" s="1"/>
      <c r="G125" s="1"/>
      <c r="H125" s="1"/>
      <c r="I125" s="4"/>
      <c r="J125" s="1"/>
      <c r="K125" s="5"/>
    </row>
    <row r="126" spans="1:11">
      <c r="A126" s="4"/>
      <c r="B126" s="1"/>
      <c r="C126" s="1"/>
      <c r="D126" s="5"/>
      <c r="E126" s="1"/>
      <c r="F126" s="1"/>
      <c r="G126" s="1"/>
      <c r="H126" s="1"/>
      <c r="I126" s="4"/>
      <c r="J126" s="1"/>
      <c r="K126" s="5"/>
    </row>
    <row r="127" spans="1:11" ht="18">
      <c r="A127" s="18" t="s">
        <v>33</v>
      </c>
      <c r="B127" s="19"/>
      <c r="C127" s="1"/>
      <c r="D127" s="5"/>
      <c r="E127" s="1"/>
      <c r="F127" s="1"/>
      <c r="G127" s="1"/>
      <c r="H127" s="1"/>
      <c r="I127" s="4"/>
      <c r="J127" s="1"/>
      <c r="K127" s="5"/>
    </row>
    <row r="128" spans="1:11" ht="15">
      <c r="A128" s="20" t="s">
        <v>157</v>
      </c>
      <c r="B128" s="26"/>
      <c r="C128" s="1"/>
      <c r="D128" s="5"/>
      <c r="E128" s="1"/>
      <c r="F128" s="1"/>
      <c r="G128" s="1"/>
      <c r="H128" s="1"/>
      <c r="I128" s="4"/>
      <c r="J128" s="1"/>
      <c r="K128" s="5"/>
    </row>
    <row r="129" spans="1:11" ht="14.25">
      <c r="A129" s="23" t="s">
        <v>402</v>
      </c>
      <c r="B129" s="24"/>
      <c r="C129" s="1"/>
      <c r="D129" s="5"/>
      <c r="E129" s="1"/>
      <c r="F129" s="1"/>
      <c r="G129" s="1"/>
      <c r="H129" s="1"/>
      <c r="I129" s="4"/>
      <c r="J129" s="1"/>
      <c r="K129" s="5"/>
    </row>
    <row r="130" spans="1:11" ht="15">
      <c r="A130" s="25" t="s">
        <v>36</v>
      </c>
      <c r="B130" s="25" t="s">
        <v>37</v>
      </c>
      <c r="C130" s="25" t="s">
        <v>38</v>
      </c>
      <c r="D130" s="5"/>
      <c r="E130" s="1"/>
      <c r="F130" s="1"/>
      <c r="G130" s="1"/>
      <c r="H130" s="1"/>
      <c r="I130" s="4"/>
      <c r="J130" s="1"/>
      <c r="K130" s="5"/>
    </row>
    <row r="131" spans="1:11">
      <c r="A131" s="22" t="s">
        <v>614</v>
      </c>
      <c r="B131" s="1" t="s">
        <v>403</v>
      </c>
      <c r="C131" s="1" t="s">
        <v>158</v>
      </c>
      <c r="D131" s="5"/>
      <c r="E131" s="1"/>
      <c r="F131" s="1"/>
      <c r="G131" s="1"/>
      <c r="H131" s="1"/>
      <c r="I131" s="4"/>
      <c r="J131" s="1"/>
      <c r="K131" s="5"/>
    </row>
    <row r="132" spans="1:11">
      <c r="A132" s="22" t="s">
        <v>609</v>
      </c>
      <c r="B132" s="1" t="s">
        <v>406</v>
      </c>
      <c r="C132" s="1" t="s">
        <v>158</v>
      </c>
      <c r="D132" s="5"/>
      <c r="E132" s="1"/>
      <c r="F132" s="1"/>
      <c r="G132" s="1"/>
      <c r="H132" s="1"/>
      <c r="I132" s="4"/>
      <c r="J132" s="1"/>
      <c r="K132" s="5"/>
    </row>
    <row r="133" spans="1:11">
      <c r="A133" s="4"/>
      <c r="B133" s="1"/>
      <c r="C133" s="1"/>
      <c r="D133" s="5"/>
      <c r="E133" s="1"/>
      <c r="F133" s="1"/>
      <c r="G133" s="1"/>
      <c r="H133" s="1"/>
      <c r="I133" s="4"/>
      <c r="J133" s="1"/>
      <c r="K133" s="5"/>
    </row>
    <row r="134" spans="1:11" ht="14.25">
      <c r="A134" s="23" t="s">
        <v>35</v>
      </c>
      <c r="B134" s="24"/>
      <c r="C134" s="1"/>
      <c r="D134" s="5"/>
      <c r="E134" s="1"/>
      <c r="F134" s="1"/>
      <c r="G134" s="1"/>
      <c r="H134" s="1"/>
      <c r="I134" s="4"/>
      <c r="J134" s="1"/>
      <c r="K134" s="5"/>
    </row>
    <row r="135" spans="1:11" ht="15">
      <c r="A135" s="25" t="s">
        <v>36</v>
      </c>
      <c r="B135" s="25" t="s">
        <v>37</v>
      </c>
      <c r="C135" s="25" t="s">
        <v>38</v>
      </c>
      <c r="D135" s="5"/>
      <c r="E135" s="1"/>
      <c r="F135" s="1"/>
      <c r="G135" s="1"/>
      <c r="H135" s="1"/>
      <c r="I135" s="4"/>
      <c r="J135" s="1"/>
      <c r="K135" s="5"/>
    </row>
    <row r="136" spans="1:11">
      <c r="A136" s="22" t="s">
        <v>622</v>
      </c>
      <c r="B136" s="1" t="s">
        <v>39</v>
      </c>
      <c r="C136" s="1" t="s">
        <v>160</v>
      </c>
      <c r="D136" s="5"/>
      <c r="E136" s="1"/>
      <c r="F136" s="1"/>
      <c r="G136" s="1"/>
      <c r="H136" s="1"/>
      <c r="I136" s="4"/>
      <c r="J136" s="1"/>
      <c r="K136" s="5"/>
    </row>
    <row r="137" spans="1:11">
      <c r="A137" s="4"/>
      <c r="B137" s="1"/>
      <c r="C137" s="1"/>
      <c r="D137" s="5"/>
      <c r="E137" s="1"/>
      <c r="F137" s="1"/>
      <c r="G137" s="1"/>
      <c r="H137" s="1"/>
      <c r="I137" s="4"/>
      <c r="J137" s="1"/>
      <c r="K137" s="5"/>
    </row>
    <row r="138" spans="1:11" ht="14.25">
      <c r="A138" s="23" t="s">
        <v>41</v>
      </c>
      <c r="B138" s="24"/>
      <c r="C138" s="1"/>
      <c r="D138" s="5"/>
      <c r="E138" s="1"/>
      <c r="F138" s="1"/>
      <c r="G138" s="1"/>
      <c r="H138" s="1"/>
      <c r="I138" s="4"/>
      <c r="J138" s="1"/>
      <c r="K138" s="5"/>
    </row>
    <row r="139" spans="1:11" ht="15">
      <c r="A139" s="25" t="s">
        <v>36</v>
      </c>
      <c r="B139" s="25" t="s">
        <v>37</v>
      </c>
      <c r="C139" s="25" t="s">
        <v>38</v>
      </c>
      <c r="D139" s="5"/>
      <c r="E139" s="1"/>
      <c r="F139" s="1"/>
      <c r="G139" s="1"/>
      <c r="H139" s="1"/>
      <c r="I139" s="4"/>
      <c r="J139" s="1"/>
      <c r="K139" s="5"/>
    </row>
    <row r="140" spans="1:11">
      <c r="A140" s="22" t="s">
        <v>597</v>
      </c>
      <c r="B140" s="1" t="s">
        <v>42</v>
      </c>
      <c r="C140" s="1" t="s">
        <v>399</v>
      </c>
      <c r="D140" s="5"/>
      <c r="E140" s="1"/>
      <c r="F140" s="1"/>
      <c r="G140" s="1"/>
      <c r="H140" s="1"/>
      <c r="I140" s="4"/>
      <c r="J140" s="1"/>
      <c r="K140" s="5"/>
    </row>
    <row r="141" spans="1:11">
      <c r="A141" s="22" t="s">
        <v>599</v>
      </c>
      <c r="B141" s="1" t="s">
        <v>42</v>
      </c>
      <c r="C141" s="1" t="s">
        <v>399</v>
      </c>
      <c r="D141" s="5"/>
      <c r="E141" s="1"/>
      <c r="F141" s="1"/>
      <c r="G141" s="1"/>
      <c r="H141" s="1"/>
      <c r="I141" s="4"/>
      <c r="J141" s="1"/>
      <c r="K141" s="5"/>
    </row>
    <row r="142" spans="1:11">
      <c r="A142" s="22" t="s">
        <v>606</v>
      </c>
      <c r="B142" s="1" t="s">
        <v>42</v>
      </c>
      <c r="C142" s="1" t="s">
        <v>589</v>
      </c>
      <c r="D142" s="5"/>
      <c r="E142" s="1"/>
      <c r="F142" s="1"/>
      <c r="G142" s="1"/>
      <c r="H142" s="1"/>
      <c r="I142" s="4"/>
      <c r="J142" s="1"/>
      <c r="K142" s="5"/>
    </row>
    <row r="143" spans="1:11">
      <c r="A143" s="22" t="s">
        <v>591</v>
      </c>
      <c r="B143" s="1" t="s">
        <v>42</v>
      </c>
      <c r="C143" s="1" t="s">
        <v>846</v>
      </c>
      <c r="D143" s="5"/>
      <c r="E143" s="1"/>
      <c r="F143" s="1"/>
      <c r="G143" s="1"/>
      <c r="H143" s="1"/>
      <c r="I143" s="4"/>
      <c r="J143" s="1"/>
      <c r="K143" s="5"/>
    </row>
    <row r="144" spans="1:11">
      <c r="A144" s="4"/>
      <c r="B144" s="1"/>
      <c r="C144" s="1"/>
      <c r="D144" s="5"/>
      <c r="E144" s="1"/>
      <c r="F144" s="1"/>
      <c r="G144" s="1"/>
      <c r="H144" s="1"/>
      <c r="I144" s="4"/>
      <c r="J144" s="1"/>
      <c r="K144" s="5"/>
    </row>
    <row r="145" spans="1:11">
      <c r="A145" s="4"/>
      <c r="B145" s="1"/>
      <c r="C145" s="1"/>
      <c r="D145" s="5"/>
      <c r="E145" s="1"/>
      <c r="F145" s="1"/>
      <c r="G145" s="1"/>
      <c r="H145" s="1"/>
      <c r="I145" s="4"/>
      <c r="J145" s="1"/>
      <c r="K145" s="5"/>
    </row>
    <row r="146" spans="1:11" ht="15">
      <c r="A146" s="20" t="s">
        <v>34</v>
      </c>
      <c r="B146" s="26"/>
      <c r="C146" s="1"/>
      <c r="D146" s="5"/>
      <c r="E146" s="1"/>
      <c r="F146" s="1"/>
      <c r="G146" s="1"/>
      <c r="H146" s="1"/>
      <c r="I146" s="4"/>
      <c r="J146" s="1"/>
      <c r="K146" s="5"/>
    </row>
    <row r="147" spans="1:11" ht="14.25">
      <c r="A147" s="23" t="s">
        <v>402</v>
      </c>
      <c r="B147" s="24"/>
      <c r="C147" s="1"/>
      <c r="D147" s="5"/>
      <c r="E147" s="1"/>
      <c r="F147" s="1"/>
      <c r="G147" s="1"/>
      <c r="H147" s="1"/>
      <c r="I147" s="4"/>
      <c r="J147" s="1"/>
      <c r="K147" s="5"/>
    </row>
    <row r="148" spans="1:11" ht="15">
      <c r="A148" s="25" t="s">
        <v>36</v>
      </c>
      <c r="B148" s="25" t="s">
        <v>37</v>
      </c>
      <c r="C148" s="25" t="s">
        <v>38</v>
      </c>
      <c r="D148" s="5"/>
      <c r="E148" s="1"/>
      <c r="F148" s="1"/>
      <c r="G148" s="1"/>
      <c r="H148" s="1"/>
      <c r="I148" s="4"/>
      <c r="J148" s="1"/>
      <c r="K148" s="5"/>
    </row>
    <row r="149" spans="1:11">
      <c r="A149" s="22" t="s">
        <v>762</v>
      </c>
      <c r="B149" s="1" t="s">
        <v>404</v>
      </c>
      <c r="C149" s="1" t="s">
        <v>173</v>
      </c>
      <c r="D149" s="5"/>
      <c r="E149" s="1"/>
      <c r="F149" s="1"/>
      <c r="G149" s="1"/>
      <c r="H149" s="1"/>
      <c r="I149" s="4"/>
      <c r="J149" s="1"/>
      <c r="K149" s="5"/>
    </row>
    <row r="150" spans="1:11">
      <c r="A150" s="22" t="s">
        <v>649</v>
      </c>
      <c r="B150" s="1" t="s">
        <v>406</v>
      </c>
      <c r="C150" s="1" t="s">
        <v>277</v>
      </c>
      <c r="D150" s="5"/>
      <c r="E150" s="1"/>
      <c r="F150" s="1"/>
      <c r="G150" s="1"/>
      <c r="H150" s="1"/>
      <c r="I150" s="4"/>
      <c r="J150" s="1"/>
      <c r="K150" s="5"/>
    </row>
    <row r="151" spans="1:11">
      <c r="A151" s="22" t="s">
        <v>689</v>
      </c>
      <c r="B151" s="1" t="s">
        <v>404</v>
      </c>
      <c r="C151" s="1" t="s">
        <v>43</v>
      </c>
      <c r="D151" s="5"/>
      <c r="E151" s="1"/>
      <c r="F151" s="1"/>
      <c r="G151" s="1"/>
      <c r="H151" s="1"/>
      <c r="I151" s="4"/>
      <c r="J151" s="1"/>
      <c r="K151" s="5"/>
    </row>
    <row r="152" spans="1:11">
      <c r="A152" s="22" t="s">
        <v>683</v>
      </c>
      <c r="B152" s="1" t="s">
        <v>403</v>
      </c>
      <c r="C152" s="1" t="s">
        <v>43</v>
      </c>
      <c r="D152" s="5"/>
      <c r="E152" s="1"/>
      <c r="F152" s="1"/>
      <c r="G152" s="1"/>
      <c r="H152" s="1"/>
      <c r="I152" s="4"/>
      <c r="J152" s="1"/>
      <c r="K152" s="5"/>
    </row>
    <row r="153" spans="1:11">
      <c r="A153" s="22" t="s">
        <v>824</v>
      </c>
      <c r="B153" s="1" t="s">
        <v>404</v>
      </c>
      <c r="C153" s="1" t="s">
        <v>44</v>
      </c>
      <c r="D153" s="5"/>
      <c r="E153" s="1"/>
      <c r="F153" s="1"/>
      <c r="G153" s="1"/>
      <c r="H153" s="1"/>
      <c r="I153" s="4"/>
      <c r="J153" s="1"/>
      <c r="K153" s="5"/>
    </row>
    <row r="154" spans="1:11">
      <c r="A154" s="22" t="s">
        <v>664</v>
      </c>
      <c r="B154" s="1" t="s">
        <v>403</v>
      </c>
      <c r="C154" s="1" t="s">
        <v>160</v>
      </c>
      <c r="D154" s="5"/>
      <c r="E154" s="1"/>
      <c r="F154" s="1"/>
      <c r="G154" s="1"/>
      <c r="H154" s="1"/>
      <c r="I154" s="4"/>
      <c r="J154" s="1"/>
      <c r="K154" s="5"/>
    </row>
    <row r="155" spans="1:11">
      <c r="A155" s="22" t="s">
        <v>692</v>
      </c>
      <c r="B155" s="1" t="s">
        <v>404</v>
      </c>
      <c r="C155" s="1" t="s">
        <v>43</v>
      </c>
      <c r="D155" s="5"/>
      <c r="E155" s="1"/>
      <c r="F155" s="1"/>
      <c r="G155" s="1"/>
      <c r="H155" s="1"/>
      <c r="I155" s="4"/>
      <c r="J155" s="1"/>
      <c r="K155" s="5"/>
    </row>
    <row r="156" spans="1:11">
      <c r="A156" s="22" t="s">
        <v>332</v>
      </c>
      <c r="B156" s="1" t="s">
        <v>403</v>
      </c>
      <c r="C156" s="1" t="s">
        <v>63</v>
      </c>
      <c r="D156" s="5"/>
      <c r="E156" s="1"/>
      <c r="F156" s="1"/>
      <c r="G156" s="1"/>
      <c r="H156" s="1"/>
      <c r="I156" s="4"/>
      <c r="J156" s="1"/>
      <c r="K156" s="5"/>
    </row>
    <row r="157" spans="1:11">
      <c r="A157" s="22" t="s">
        <v>790</v>
      </c>
      <c r="B157" s="1" t="s">
        <v>403</v>
      </c>
      <c r="C157" s="1" t="s">
        <v>117</v>
      </c>
      <c r="D157" s="5"/>
      <c r="E157" s="1"/>
      <c r="F157" s="1"/>
      <c r="G157" s="1"/>
      <c r="H157" s="1"/>
      <c r="I157" s="4"/>
      <c r="J157" s="1"/>
      <c r="K157" s="5"/>
    </row>
    <row r="158" spans="1:11">
      <c r="A158" s="22" t="s">
        <v>349</v>
      </c>
      <c r="B158" s="1" t="s">
        <v>404</v>
      </c>
      <c r="C158" s="1" t="s">
        <v>173</v>
      </c>
      <c r="D158" s="5"/>
      <c r="E158" s="1"/>
      <c r="F158" s="1"/>
      <c r="G158" s="1"/>
      <c r="H158" s="1"/>
      <c r="I158" s="4"/>
      <c r="J158" s="1"/>
      <c r="K158" s="5"/>
    </row>
    <row r="159" spans="1:11">
      <c r="A159" s="22" t="s">
        <v>719</v>
      </c>
      <c r="B159" s="1" t="s">
        <v>404</v>
      </c>
      <c r="C159" s="1" t="s">
        <v>63</v>
      </c>
      <c r="D159" s="5"/>
      <c r="E159" s="1"/>
      <c r="F159" s="1"/>
      <c r="G159" s="1"/>
      <c r="H159" s="1"/>
      <c r="I159" s="4"/>
      <c r="J159" s="1"/>
      <c r="K159" s="5"/>
    </row>
    <row r="160" spans="1:11">
      <c r="A160" s="22" t="s">
        <v>653</v>
      </c>
      <c r="B160" s="1" t="s">
        <v>406</v>
      </c>
      <c r="C160" s="1" t="s">
        <v>160</v>
      </c>
      <c r="D160" s="5"/>
      <c r="E160" s="1"/>
      <c r="F160" s="1"/>
      <c r="G160" s="1"/>
      <c r="H160" s="1"/>
      <c r="I160" s="4"/>
      <c r="J160" s="1"/>
      <c r="K160" s="5"/>
    </row>
    <row r="161" spans="1:11">
      <c r="A161" s="22" t="s">
        <v>629</v>
      </c>
      <c r="B161" s="1" t="s">
        <v>406</v>
      </c>
      <c r="C161" s="1" t="s">
        <v>158</v>
      </c>
      <c r="D161" s="5"/>
      <c r="E161" s="1"/>
      <c r="F161" s="1"/>
      <c r="G161" s="1"/>
      <c r="H161" s="1"/>
      <c r="I161" s="4"/>
      <c r="J161" s="1"/>
      <c r="K161" s="5"/>
    </row>
    <row r="162" spans="1:11">
      <c r="A162" s="22" t="s">
        <v>626</v>
      </c>
      <c r="B162" s="1" t="s">
        <v>406</v>
      </c>
      <c r="C162" s="1" t="s">
        <v>589</v>
      </c>
      <c r="D162" s="5"/>
      <c r="E162" s="1"/>
      <c r="F162" s="1"/>
      <c r="G162" s="1"/>
      <c r="H162" s="1"/>
      <c r="I162" s="4"/>
      <c r="J162" s="1"/>
      <c r="K162" s="5"/>
    </row>
    <row r="163" spans="1:11">
      <c r="A163" s="22" t="s">
        <v>657</v>
      </c>
      <c r="B163" s="1" t="s">
        <v>406</v>
      </c>
      <c r="C163" s="1" t="s">
        <v>160</v>
      </c>
      <c r="D163" s="5"/>
      <c r="E163" s="1"/>
      <c r="F163" s="1"/>
      <c r="G163" s="1"/>
      <c r="H163" s="1"/>
      <c r="I163" s="4"/>
      <c r="J163" s="1"/>
      <c r="K163" s="5"/>
    </row>
    <row r="164" spans="1:11">
      <c r="A164" s="22" t="s">
        <v>633</v>
      </c>
      <c r="B164" s="1" t="s">
        <v>406</v>
      </c>
      <c r="C164" s="1" t="s">
        <v>158</v>
      </c>
      <c r="D164" s="5"/>
      <c r="E164" s="1"/>
      <c r="F164" s="1"/>
      <c r="G164" s="1"/>
      <c r="H164" s="1"/>
      <c r="I164" s="4"/>
      <c r="J164" s="1"/>
      <c r="K164" s="5"/>
    </row>
    <row r="165" spans="1:11">
      <c r="A165" s="22" t="s">
        <v>639</v>
      </c>
      <c r="B165" s="1" t="s">
        <v>406</v>
      </c>
      <c r="C165" s="1" t="s">
        <v>158</v>
      </c>
      <c r="D165" s="5"/>
      <c r="E165" s="1"/>
      <c r="F165" s="1"/>
      <c r="G165" s="1"/>
      <c r="H165" s="1"/>
      <c r="I165" s="4"/>
      <c r="J165" s="1"/>
      <c r="K165" s="5"/>
    </row>
    <row r="166" spans="1:11">
      <c r="A166" s="22" t="s">
        <v>660</v>
      </c>
      <c r="B166" s="1" t="s">
        <v>406</v>
      </c>
      <c r="C166" s="1" t="s">
        <v>160</v>
      </c>
      <c r="D166" s="5"/>
      <c r="E166" s="1"/>
      <c r="F166" s="1"/>
      <c r="G166" s="1"/>
      <c r="H166" s="1"/>
      <c r="I166" s="4"/>
      <c r="J166" s="1"/>
      <c r="K166" s="5"/>
    </row>
    <row r="167" spans="1:11">
      <c r="A167" s="4"/>
      <c r="B167" s="1"/>
      <c r="C167" s="1"/>
      <c r="D167" s="5"/>
      <c r="E167" s="1"/>
      <c r="F167" s="1"/>
      <c r="G167" s="1"/>
      <c r="H167" s="1"/>
      <c r="I167" s="4"/>
      <c r="J167" s="1"/>
      <c r="K167" s="5"/>
    </row>
    <row r="168" spans="1:11" ht="14.25">
      <c r="A168" s="23" t="s">
        <v>35</v>
      </c>
      <c r="B168" s="24"/>
      <c r="C168" s="1"/>
      <c r="D168" s="5"/>
      <c r="E168" s="1"/>
      <c r="F168" s="1"/>
      <c r="G168" s="1"/>
      <c r="H168" s="1"/>
      <c r="I168" s="4"/>
      <c r="J168" s="1"/>
      <c r="K168" s="5"/>
    </row>
    <row r="169" spans="1:11" ht="15">
      <c r="A169" s="25" t="s">
        <v>36</v>
      </c>
      <c r="B169" s="25" t="s">
        <v>37</v>
      </c>
      <c r="C169" s="25" t="s">
        <v>38</v>
      </c>
      <c r="D169" s="5"/>
      <c r="E169" s="1"/>
      <c r="F169" s="1"/>
      <c r="G169" s="1"/>
      <c r="H169" s="1"/>
      <c r="I169" s="4"/>
      <c r="J169" s="1"/>
      <c r="K169" s="5"/>
    </row>
    <row r="170" spans="1:11">
      <c r="A170" s="22" t="s">
        <v>667</v>
      </c>
      <c r="B170" s="1" t="s">
        <v>39</v>
      </c>
      <c r="C170" s="1" t="s">
        <v>160</v>
      </c>
      <c r="D170" s="5"/>
      <c r="E170" s="1"/>
      <c r="F170" s="1"/>
      <c r="G170" s="1"/>
      <c r="H170" s="1"/>
      <c r="I170" s="4"/>
      <c r="J170" s="1"/>
      <c r="K170" s="5"/>
    </row>
    <row r="171" spans="1:11">
      <c r="A171" s="22" t="s">
        <v>382</v>
      </c>
      <c r="B171" s="1" t="s">
        <v>39</v>
      </c>
      <c r="C171" s="1" t="s">
        <v>62</v>
      </c>
      <c r="D171" s="5"/>
      <c r="E171" s="1"/>
      <c r="F171" s="1"/>
      <c r="G171" s="1"/>
      <c r="H171" s="1"/>
      <c r="I171" s="4"/>
      <c r="J171" s="1"/>
      <c r="K171" s="5"/>
    </row>
    <row r="172" spans="1:11">
      <c r="A172" s="22" t="s">
        <v>793</v>
      </c>
      <c r="B172" s="1" t="s">
        <v>39</v>
      </c>
      <c r="C172" s="1" t="s">
        <v>117</v>
      </c>
      <c r="D172" s="5"/>
      <c r="E172" s="1"/>
      <c r="F172" s="1"/>
      <c r="G172" s="1"/>
      <c r="H172" s="1"/>
      <c r="I172" s="4"/>
      <c r="J172" s="1"/>
      <c r="K172" s="5"/>
    </row>
    <row r="173" spans="1:11">
      <c r="A173" s="22" t="s">
        <v>318</v>
      </c>
      <c r="B173" s="1" t="s">
        <v>39</v>
      </c>
      <c r="C173" s="1" t="s">
        <v>43</v>
      </c>
      <c r="D173" s="5"/>
      <c r="E173" s="1"/>
      <c r="F173" s="1"/>
      <c r="G173" s="1"/>
      <c r="H173" s="1"/>
      <c r="I173" s="4"/>
      <c r="J173" s="1"/>
      <c r="K173" s="5"/>
    </row>
    <row r="174" spans="1:11">
      <c r="A174" s="22" t="s">
        <v>695</v>
      </c>
      <c r="B174" s="1" t="s">
        <v>39</v>
      </c>
      <c r="C174" s="1" t="s">
        <v>43</v>
      </c>
      <c r="D174" s="5"/>
      <c r="E174" s="1"/>
      <c r="F174" s="1"/>
      <c r="G174" s="1"/>
      <c r="H174" s="1"/>
      <c r="I174" s="4"/>
      <c r="J174" s="1"/>
      <c r="K174" s="5"/>
    </row>
    <row r="175" spans="1:11">
      <c r="A175" s="22" t="s">
        <v>723</v>
      </c>
      <c r="B175" s="1" t="s">
        <v>39</v>
      </c>
      <c r="C175" s="1" t="s">
        <v>63</v>
      </c>
      <c r="D175" s="5"/>
      <c r="E175" s="1"/>
      <c r="F175" s="1"/>
      <c r="G175" s="1"/>
      <c r="H175" s="1"/>
      <c r="I175" s="4"/>
      <c r="J175" s="1"/>
      <c r="K175" s="5"/>
    </row>
    <row r="176" spans="1:11">
      <c r="A176" s="22" t="s">
        <v>796</v>
      </c>
      <c r="B176" s="1" t="s">
        <v>39</v>
      </c>
      <c r="C176" s="1" t="s">
        <v>117</v>
      </c>
      <c r="D176" s="5"/>
      <c r="E176" s="1"/>
      <c r="F176" s="1"/>
      <c r="G176" s="1"/>
      <c r="H176" s="1"/>
      <c r="I176" s="4"/>
      <c r="J176" s="1"/>
      <c r="K176" s="5"/>
    </row>
    <row r="177" spans="1:11">
      <c r="A177" s="22" t="s">
        <v>670</v>
      </c>
      <c r="B177" s="1" t="s">
        <v>39</v>
      </c>
      <c r="C177" s="1" t="s">
        <v>160</v>
      </c>
      <c r="D177" s="5"/>
      <c r="E177" s="1"/>
      <c r="F177" s="1"/>
      <c r="G177" s="1"/>
      <c r="H177" s="1"/>
      <c r="I177" s="4"/>
      <c r="J177" s="1"/>
      <c r="K177" s="5"/>
    </row>
    <row r="178" spans="1:11">
      <c r="A178" s="22" t="s">
        <v>674</v>
      </c>
      <c r="B178" s="1" t="s">
        <v>39</v>
      </c>
      <c r="C178" s="1" t="s">
        <v>160</v>
      </c>
      <c r="D178" s="5"/>
      <c r="E178" s="1"/>
      <c r="F178" s="1"/>
      <c r="G178" s="1"/>
      <c r="H178" s="1"/>
      <c r="I178" s="4"/>
      <c r="J178" s="1"/>
      <c r="K178" s="5"/>
    </row>
    <row r="179" spans="1:11">
      <c r="A179" s="4"/>
      <c r="B179" s="1"/>
      <c r="C179" s="1"/>
      <c r="D179" s="5"/>
      <c r="E179" s="1"/>
      <c r="F179" s="1"/>
      <c r="G179" s="1"/>
      <c r="H179" s="1"/>
      <c r="I179" s="4"/>
      <c r="J179" s="1"/>
      <c r="K179" s="5"/>
    </row>
    <row r="180" spans="1:11" ht="14.25">
      <c r="A180" s="23" t="s">
        <v>41</v>
      </c>
      <c r="B180" s="24"/>
      <c r="C180" s="1"/>
      <c r="D180" s="5"/>
      <c r="E180" s="1"/>
      <c r="F180" s="1"/>
      <c r="G180" s="1"/>
      <c r="H180" s="1"/>
      <c r="I180" s="4"/>
      <c r="J180" s="1"/>
      <c r="K180" s="5"/>
    </row>
    <row r="181" spans="1:11" ht="15">
      <c r="A181" s="25" t="s">
        <v>36</v>
      </c>
      <c r="B181" s="25" t="s">
        <v>37</v>
      </c>
      <c r="C181" s="25" t="s">
        <v>38</v>
      </c>
      <c r="D181" s="5"/>
      <c r="E181" s="1"/>
      <c r="F181" s="1"/>
      <c r="G181" s="1"/>
      <c r="H181" s="1"/>
      <c r="I181" s="4"/>
      <c r="J181" s="1"/>
      <c r="K181" s="5"/>
    </row>
    <row r="182" spans="1:11">
      <c r="A182" s="22" t="s">
        <v>677</v>
      </c>
      <c r="B182" s="1" t="s">
        <v>42</v>
      </c>
      <c r="C182" s="1" t="s">
        <v>160</v>
      </c>
      <c r="D182" s="5"/>
      <c r="E182" s="1"/>
      <c r="F182" s="1"/>
      <c r="G182" s="1"/>
      <c r="H182" s="1"/>
      <c r="I182" s="4"/>
      <c r="J182" s="1"/>
      <c r="K182" s="5"/>
    </row>
    <row r="183" spans="1:11">
      <c r="A183" s="22" t="s">
        <v>727</v>
      </c>
      <c r="B183" s="1" t="s">
        <v>42</v>
      </c>
      <c r="C183" s="1" t="s">
        <v>63</v>
      </c>
      <c r="D183" s="5"/>
      <c r="E183" s="1"/>
      <c r="F183" s="1"/>
      <c r="G183" s="1"/>
      <c r="H183" s="1"/>
      <c r="I183" s="4"/>
      <c r="J183" s="1"/>
      <c r="K183" s="5"/>
    </row>
    <row r="184" spans="1:11">
      <c r="A184" s="22" t="s">
        <v>731</v>
      </c>
      <c r="B184" s="1" t="s">
        <v>42</v>
      </c>
      <c r="C184" s="1" t="s">
        <v>63</v>
      </c>
      <c r="D184" s="5"/>
      <c r="E184" s="1"/>
      <c r="F184" s="1"/>
      <c r="G184" s="1"/>
      <c r="H184" s="1"/>
      <c r="I184" s="4"/>
      <c r="J184" s="1"/>
      <c r="K184" s="5"/>
    </row>
    <row r="185" spans="1:11">
      <c r="A185" s="22" t="s">
        <v>698</v>
      </c>
      <c r="B185" s="1" t="s">
        <v>42</v>
      </c>
      <c r="C185" s="1" t="s">
        <v>43</v>
      </c>
      <c r="D185" s="5"/>
      <c r="E185" s="1"/>
      <c r="F185" s="1"/>
      <c r="G185" s="1"/>
      <c r="H185" s="1"/>
      <c r="I185" s="4"/>
      <c r="J185" s="1"/>
      <c r="K185" s="5"/>
    </row>
    <row r="186" spans="1:11">
      <c r="A186" s="22" t="s">
        <v>766</v>
      </c>
      <c r="B186" s="1" t="s">
        <v>42</v>
      </c>
      <c r="C186" s="1" t="s">
        <v>173</v>
      </c>
      <c r="D186" s="5"/>
      <c r="E186" s="1"/>
      <c r="F186" s="1"/>
      <c r="G186" s="1"/>
      <c r="H186" s="1"/>
      <c r="I186" s="4"/>
      <c r="J186" s="1"/>
      <c r="K186" s="5"/>
    </row>
    <row r="187" spans="1:11">
      <c r="A187" s="22" t="s">
        <v>798</v>
      </c>
      <c r="B187" s="1" t="s">
        <v>42</v>
      </c>
      <c r="C187" s="1" t="s">
        <v>117</v>
      </c>
      <c r="D187" s="5"/>
      <c r="E187" s="1"/>
      <c r="F187" s="1"/>
      <c r="G187" s="1"/>
      <c r="H187" s="1"/>
      <c r="I187" s="4"/>
      <c r="J187" s="1"/>
      <c r="K187" s="5"/>
    </row>
    <row r="188" spans="1:11">
      <c r="A188" s="22" t="s">
        <v>702</v>
      </c>
      <c r="B188" s="1" t="s">
        <v>42</v>
      </c>
      <c r="C188" s="1" t="s">
        <v>43</v>
      </c>
      <c r="D188" s="5"/>
      <c r="E188" s="1"/>
      <c r="F188" s="1"/>
      <c r="G188" s="1"/>
      <c r="H188" s="1"/>
      <c r="I188" s="4"/>
      <c r="J188" s="1"/>
      <c r="K188" s="5"/>
    </row>
    <row r="189" spans="1:11">
      <c r="A189" s="22" t="s">
        <v>811</v>
      </c>
      <c r="B189" s="1" t="s">
        <v>42</v>
      </c>
      <c r="C189" s="1" t="s">
        <v>62</v>
      </c>
      <c r="D189" s="5"/>
      <c r="E189" s="1"/>
      <c r="F189" s="1"/>
      <c r="G189" s="1"/>
      <c r="H189" s="1"/>
      <c r="I189" s="4"/>
      <c r="J189" s="1"/>
      <c r="K189" s="5"/>
    </row>
    <row r="190" spans="1:11">
      <c r="A190" s="22" t="s">
        <v>735</v>
      </c>
      <c r="B190" s="1" t="s">
        <v>42</v>
      </c>
      <c r="C190" s="1" t="s">
        <v>63</v>
      </c>
      <c r="D190" s="5"/>
      <c r="E190" s="1"/>
      <c r="F190" s="1"/>
      <c r="G190" s="1"/>
      <c r="H190" s="1"/>
      <c r="I190" s="4"/>
      <c r="J190" s="1"/>
      <c r="K190" s="5"/>
    </row>
    <row r="191" spans="1:11">
      <c r="A191" s="22" t="s">
        <v>771</v>
      </c>
      <c r="B191" s="1" t="s">
        <v>42</v>
      </c>
      <c r="C191" s="1" t="s">
        <v>173</v>
      </c>
      <c r="D191" s="5"/>
      <c r="E191" s="1"/>
      <c r="F191" s="1"/>
      <c r="G191" s="1"/>
      <c r="H191" s="1"/>
      <c r="I191" s="4"/>
      <c r="J191" s="1"/>
      <c r="K191" s="5"/>
    </row>
    <row r="192" spans="1:11">
      <c r="A192" s="22" t="s">
        <v>282</v>
      </c>
      <c r="B192" s="1" t="s">
        <v>42</v>
      </c>
      <c r="C192" s="1" t="s">
        <v>44</v>
      </c>
      <c r="D192" s="5"/>
      <c r="E192" s="1"/>
      <c r="F192" s="1"/>
      <c r="G192" s="1"/>
      <c r="H192" s="1"/>
      <c r="I192" s="4"/>
      <c r="J192" s="1"/>
      <c r="K192" s="5"/>
    </row>
    <row r="193" spans="1:11">
      <c r="A193" s="22" t="s">
        <v>814</v>
      </c>
      <c r="B193" s="1" t="s">
        <v>42</v>
      </c>
      <c r="C193" s="1" t="s">
        <v>62</v>
      </c>
      <c r="D193" s="5"/>
      <c r="E193" s="1"/>
      <c r="F193" s="1"/>
      <c r="G193" s="1"/>
      <c r="H193" s="1"/>
      <c r="I193" s="4"/>
      <c r="J193" s="1"/>
      <c r="K193" s="5"/>
    </row>
    <row r="194" spans="1:11">
      <c r="A194" s="22" t="s">
        <v>800</v>
      </c>
      <c r="B194" s="1" t="s">
        <v>42</v>
      </c>
      <c r="C194" s="1" t="s">
        <v>117</v>
      </c>
      <c r="D194" s="5"/>
      <c r="E194" s="1"/>
      <c r="F194" s="1"/>
      <c r="G194" s="1"/>
      <c r="H194" s="1"/>
      <c r="I194" s="4"/>
      <c r="J194" s="1"/>
      <c r="K194" s="5"/>
    </row>
    <row r="195" spans="1:11">
      <c r="A195" s="22" t="s">
        <v>705</v>
      </c>
      <c r="B195" s="1" t="s">
        <v>42</v>
      </c>
      <c r="C195" s="1" t="s">
        <v>43</v>
      </c>
      <c r="D195" s="5"/>
      <c r="E195" s="1"/>
      <c r="F195" s="1"/>
      <c r="G195" s="1"/>
      <c r="H195" s="1"/>
      <c r="I195" s="4"/>
      <c r="J195" s="1"/>
      <c r="K195" s="5"/>
    </row>
    <row r="196" spans="1:11">
      <c r="A196" s="22" t="s">
        <v>738</v>
      </c>
      <c r="B196" s="1" t="s">
        <v>42</v>
      </c>
      <c r="C196" s="1" t="s">
        <v>63</v>
      </c>
      <c r="D196" s="5"/>
      <c r="E196" s="1"/>
      <c r="F196" s="1"/>
      <c r="G196" s="1"/>
      <c r="H196" s="1"/>
      <c r="I196" s="4"/>
      <c r="J196" s="1"/>
      <c r="K196" s="5"/>
    </row>
    <row r="197" spans="1:11">
      <c r="A197" s="22" t="s">
        <v>828</v>
      </c>
      <c r="B197" s="1" t="s">
        <v>42</v>
      </c>
      <c r="C197" s="1" t="s">
        <v>44</v>
      </c>
      <c r="D197" s="5"/>
      <c r="E197" s="1"/>
      <c r="F197" s="1"/>
      <c r="G197" s="1"/>
      <c r="H197" s="1"/>
      <c r="I197" s="4"/>
      <c r="J197" s="1"/>
      <c r="K197" s="5"/>
    </row>
    <row r="198" spans="1:11">
      <c r="A198" s="22" t="s">
        <v>373</v>
      </c>
      <c r="B198" s="1" t="s">
        <v>42</v>
      </c>
      <c r="C198" s="1" t="s">
        <v>117</v>
      </c>
      <c r="D198" s="5"/>
      <c r="E198" s="1"/>
      <c r="F198" s="1"/>
      <c r="G198" s="1"/>
      <c r="H198" s="1"/>
      <c r="I198" s="4"/>
      <c r="J198" s="1"/>
      <c r="K198" s="5"/>
    </row>
    <row r="199" spans="1:11">
      <c r="A199" s="22" t="s">
        <v>774</v>
      </c>
      <c r="B199" s="1" t="s">
        <v>42</v>
      </c>
      <c r="C199" s="1" t="s">
        <v>173</v>
      </c>
      <c r="D199" s="5"/>
      <c r="E199" s="1"/>
      <c r="F199" s="1"/>
      <c r="G199" s="1"/>
      <c r="H199" s="1"/>
      <c r="I199" s="4"/>
      <c r="J199" s="1"/>
      <c r="K199" s="5"/>
    </row>
    <row r="200" spans="1:11">
      <c r="A200" s="22" t="s">
        <v>708</v>
      </c>
      <c r="B200" s="1" t="s">
        <v>42</v>
      </c>
      <c r="C200" s="1" t="s">
        <v>43</v>
      </c>
      <c r="D200" s="5"/>
      <c r="E200" s="1"/>
      <c r="F200" s="1"/>
      <c r="G200" s="1"/>
      <c r="H200" s="1"/>
      <c r="I200" s="4"/>
      <c r="J200" s="1"/>
      <c r="K200" s="5"/>
    </row>
    <row r="201" spans="1:11">
      <c r="A201" s="22" t="s">
        <v>711</v>
      </c>
      <c r="B201" s="1" t="s">
        <v>42</v>
      </c>
      <c r="C201" s="1" t="s">
        <v>43</v>
      </c>
      <c r="D201" s="5"/>
      <c r="E201" s="1"/>
      <c r="F201" s="1"/>
      <c r="G201" s="1"/>
      <c r="H201" s="1"/>
      <c r="I201" s="4"/>
      <c r="J201" s="1"/>
      <c r="K201" s="5"/>
    </row>
    <row r="202" spans="1:11">
      <c r="A202" s="22" t="s">
        <v>742</v>
      </c>
      <c r="B202" s="1" t="s">
        <v>42</v>
      </c>
      <c r="C202" s="1" t="s">
        <v>63</v>
      </c>
      <c r="D202" s="5"/>
      <c r="E202" s="1"/>
      <c r="F202" s="1"/>
      <c r="G202" s="1"/>
      <c r="H202" s="1"/>
      <c r="I202" s="4"/>
      <c r="J202" s="1"/>
      <c r="K202" s="5"/>
    </row>
    <row r="203" spans="1:11">
      <c r="A203" s="22" t="s">
        <v>777</v>
      </c>
      <c r="B203" s="1" t="s">
        <v>42</v>
      </c>
      <c r="C203" s="1" t="s">
        <v>173</v>
      </c>
      <c r="D203" s="5"/>
      <c r="E203" s="1"/>
      <c r="F203" s="1"/>
      <c r="G203" s="1"/>
      <c r="H203" s="1"/>
      <c r="I203" s="4"/>
      <c r="J203" s="1"/>
      <c r="K203" s="5"/>
    </row>
    <row r="204" spans="1:11">
      <c r="A204" s="22" t="s">
        <v>745</v>
      </c>
      <c r="B204" s="1" t="s">
        <v>42</v>
      </c>
      <c r="C204" s="1" t="s">
        <v>63</v>
      </c>
      <c r="D204" s="5"/>
      <c r="E204" s="1"/>
      <c r="F204" s="1"/>
      <c r="G204" s="1"/>
      <c r="H204" s="1"/>
      <c r="I204" s="4"/>
      <c r="J204" s="1"/>
      <c r="K204" s="5"/>
    </row>
    <row r="205" spans="1:11">
      <c r="A205" s="4"/>
      <c r="B205" s="1"/>
      <c r="C205" s="1"/>
      <c r="D205" s="5"/>
      <c r="E205" s="1"/>
      <c r="F205" s="1"/>
      <c r="G205" s="1"/>
      <c r="H205" s="1"/>
      <c r="I205" s="4"/>
      <c r="J205" s="1"/>
      <c r="K205" s="5"/>
    </row>
    <row r="206" spans="1:11" ht="14.25">
      <c r="A206" s="23" t="s">
        <v>78</v>
      </c>
      <c r="B206" s="24"/>
      <c r="C206" s="1"/>
      <c r="D206" s="5"/>
      <c r="E206" s="1"/>
      <c r="F206" s="1"/>
      <c r="G206" s="1"/>
      <c r="H206" s="1"/>
      <c r="I206" s="4"/>
      <c r="J206" s="1"/>
      <c r="K206" s="5"/>
    </row>
    <row r="207" spans="1:11" ht="15">
      <c r="A207" s="25" t="s">
        <v>36</v>
      </c>
      <c r="B207" s="25" t="s">
        <v>37</v>
      </c>
      <c r="C207" s="25" t="s">
        <v>38</v>
      </c>
      <c r="D207" s="5"/>
      <c r="E207" s="1"/>
      <c r="F207" s="1"/>
      <c r="G207" s="1"/>
      <c r="H207" s="1"/>
      <c r="I207" s="4"/>
      <c r="J207" s="1"/>
      <c r="K207" s="5"/>
    </row>
    <row r="208" spans="1:11">
      <c r="A208" s="22" t="s">
        <v>786</v>
      </c>
      <c r="B208" s="1" t="s">
        <v>79</v>
      </c>
      <c r="C208" s="1" t="s">
        <v>173</v>
      </c>
      <c r="D208" s="5"/>
      <c r="E208" s="1"/>
      <c r="F208" s="1"/>
      <c r="G208" s="1"/>
      <c r="H208" s="1"/>
      <c r="I208" s="4"/>
      <c r="J208" s="1"/>
      <c r="K208" s="5"/>
    </row>
    <row r="209" spans="1:11">
      <c r="A209" s="22" t="s">
        <v>807</v>
      </c>
      <c r="B209" s="1" t="s">
        <v>409</v>
      </c>
      <c r="C209" s="1" t="s">
        <v>117</v>
      </c>
      <c r="D209" s="5"/>
      <c r="E209" s="1"/>
      <c r="F209" s="1"/>
      <c r="G209" s="1"/>
      <c r="H209" s="1"/>
      <c r="I209" s="4"/>
      <c r="J209" s="1"/>
      <c r="K209" s="5"/>
    </row>
    <row r="210" spans="1:11">
      <c r="A210" s="22" t="s">
        <v>717</v>
      </c>
      <c r="B210" s="1" t="s">
        <v>79</v>
      </c>
      <c r="C210" s="1" t="s">
        <v>43</v>
      </c>
      <c r="D210" s="5"/>
      <c r="E210" s="1"/>
      <c r="F210" s="1"/>
      <c r="G210" s="1"/>
      <c r="H210" s="1"/>
      <c r="I210" s="4"/>
      <c r="J210" s="1"/>
      <c r="K210" s="5"/>
    </row>
    <row r="211" spans="1:11">
      <c r="A211" s="22" t="s">
        <v>839</v>
      </c>
      <c r="B211" s="1" t="s">
        <v>289</v>
      </c>
      <c r="C211" s="1" t="s">
        <v>44</v>
      </c>
      <c r="D211" s="5"/>
      <c r="E211" s="1"/>
      <c r="F211" s="1"/>
      <c r="G211" s="1"/>
      <c r="H211" s="1"/>
      <c r="I211" s="4"/>
      <c r="J211" s="1"/>
      <c r="K211" s="5"/>
    </row>
    <row r="212" spans="1:11">
      <c r="A212" s="22" t="s">
        <v>388</v>
      </c>
      <c r="B212" s="1" t="s">
        <v>409</v>
      </c>
      <c r="C212" s="1" t="s">
        <v>62</v>
      </c>
      <c r="D212" s="5"/>
      <c r="E212" s="1"/>
      <c r="F212" s="1"/>
      <c r="G212" s="1"/>
      <c r="H212" s="1"/>
      <c r="I212" s="4"/>
      <c r="J212" s="1"/>
      <c r="K212" s="5"/>
    </row>
    <row r="213" spans="1:11">
      <c r="A213" s="22" t="s">
        <v>759</v>
      </c>
      <c r="B213" s="1" t="s">
        <v>409</v>
      </c>
      <c r="C213" s="1" t="s">
        <v>63</v>
      </c>
      <c r="D213" s="5"/>
      <c r="E213" s="1"/>
      <c r="F213" s="1"/>
      <c r="G213" s="1"/>
      <c r="H213" s="1"/>
      <c r="I213" s="4"/>
      <c r="J213" s="1"/>
      <c r="K213" s="5"/>
    </row>
    <row r="214" spans="1:11">
      <c r="A214" s="22" t="s">
        <v>714</v>
      </c>
      <c r="B214" s="1" t="s">
        <v>119</v>
      </c>
      <c r="C214" s="1" t="s">
        <v>43</v>
      </c>
      <c r="D214" s="5"/>
      <c r="E214" s="1"/>
      <c r="F214" s="1"/>
      <c r="G214" s="1"/>
      <c r="H214" s="1"/>
      <c r="I214" s="4"/>
      <c r="J214" s="1"/>
      <c r="K214" s="5"/>
    </row>
    <row r="215" spans="1:11">
      <c r="A215" s="22" t="s">
        <v>783</v>
      </c>
      <c r="B215" s="1" t="s">
        <v>118</v>
      </c>
      <c r="C215" s="1" t="s">
        <v>173</v>
      </c>
      <c r="D215" s="5"/>
      <c r="E215" s="1"/>
      <c r="F215" s="1"/>
      <c r="G215" s="1"/>
      <c r="H215" s="1"/>
      <c r="I215" s="4"/>
      <c r="J215" s="1"/>
      <c r="K215" s="5"/>
    </row>
    <row r="216" spans="1:11">
      <c r="A216" s="22" t="s">
        <v>282</v>
      </c>
      <c r="B216" s="1" t="s">
        <v>289</v>
      </c>
      <c r="C216" s="1" t="s">
        <v>44</v>
      </c>
      <c r="D216" s="5"/>
      <c r="E216" s="1"/>
      <c r="F216" s="1"/>
      <c r="G216" s="1"/>
      <c r="H216" s="1"/>
      <c r="I216" s="4"/>
      <c r="J216" s="1"/>
      <c r="K216" s="5"/>
    </row>
    <row r="217" spans="1:11">
      <c r="A217" s="22" t="s">
        <v>804</v>
      </c>
      <c r="B217" s="1" t="s">
        <v>289</v>
      </c>
      <c r="C217" s="1" t="s">
        <v>117</v>
      </c>
      <c r="D217" s="5"/>
      <c r="E217" s="1"/>
      <c r="F217" s="1"/>
      <c r="G217" s="1"/>
      <c r="H217" s="1"/>
      <c r="I217" s="4"/>
      <c r="J217" s="1"/>
      <c r="K217" s="5"/>
    </row>
    <row r="218" spans="1:11">
      <c r="A218" s="22" t="s">
        <v>820</v>
      </c>
      <c r="B218" s="1" t="s">
        <v>289</v>
      </c>
      <c r="C218" s="1" t="s">
        <v>62</v>
      </c>
      <c r="D218" s="5"/>
      <c r="E218" s="1"/>
      <c r="F218" s="1"/>
      <c r="G218" s="1"/>
      <c r="H218" s="1"/>
      <c r="I218" s="4"/>
      <c r="J218" s="1"/>
      <c r="K218" s="5"/>
    </row>
    <row r="219" spans="1:11">
      <c r="A219" s="22" t="s">
        <v>836</v>
      </c>
      <c r="B219" s="1" t="s">
        <v>120</v>
      </c>
      <c r="C219" s="1" t="s">
        <v>44</v>
      </c>
      <c r="D219" s="5"/>
      <c r="E219" s="1"/>
      <c r="F219" s="1"/>
      <c r="G219" s="1"/>
      <c r="H219" s="1"/>
      <c r="I219" s="4"/>
      <c r="J219" s="1"/>
      <c r="K219" s="5"/>
    </row>
    <row r="220" spans="1:11">
      <c r="A220" s="22" t="s">
        <v>817</v>
      </c>
      <c r="B220" s="1" t="s">
        <v>120</v>
      </c>
      <c r="C220" s="1" t="s">
        <v>62</v>
      </c>
      <c r="D220" s="5"/>
      <c r="E220" s="1"/>
      <c r="F220" s="1"/>
      <c r="G220" s="1"/>
      <c r="H220" s="1"/>
      <c r="I220" s="4"/>
      <c r="J220" s="1"/>
      <c r="K220" s="5"/>
    </row>
    <row r="221" spans="1:11">
      <c r="A221" s="22" t="s">
        <v>643</v>
      </c>
      <c r="B221" s="1" t="s">
        <v>120</v>
      </c>
      <c r="C221" s="1" t="s">
        <v>158</v>
      </c>
      <c r="D221" s="5"/>
      <c r="E221" s="1"/>
      <c r="F221" s="1"/>
      <c r="G221" s="1"/>
      <c r="H221" s="1"/>
      <c r="I221" s="4"/>
      <c r="J221" s="1"/>
      <c r="K221" s="5"/>
    </row>
    <row r="222" spans="1:11">
      <c r="A222" s="22" t="s">
        <v>842</v>
      </c>
      <c r="B222" s="1" t="s">
        <v>289</v>
      </c>
      <c r="C222" s="1" t="s">
        <v>40</v>
      </c>
      <c r="D222" s="5"/>
      <c r="E222" s="1"/>
      <c r="F222" s="1"/>
      <c r="G222" s="1"/>
      <c r="H222" s="1"/>
      <c r="I222" s="4"/>
      <c r="J222" s="1"/>
      <c r="K222" s="5"/>
    </row>
    <row r="223" spans="1:11">
      <c r="A223" s="22" t="s">
        <v>754</v>
      </c>
      <c r="B223" s="1" t="s">
        <v>119</v>
      </c>
      <c r="C223" s="1" t="s">
        <v>63</v>
      </c>
      <c r="D223" s="5"/>
      <c r="E223" s="1"/>
      <c r="F223" s="1"/>
      <c r="G223" s="1"/>
      <c r="H223" s="1"/>
      <c r="I223" s="4"/>
      <c r="J223" s="1"/>
      <c r="K223" s="5"/>
    </row>
    <row r="224" spans="1:11">
      <c r="A224" s="22" t="s">
        <v>756</v>
      </c>
      <c r="B224" s="1" t="s">
        <v>289</v>
      </c>
      <c r="C224" s="1" t="s">
        <v>63</v>
      </c>
      <c r="D224" s="5"/>
      <c r="E224" s="1"/>
      <c r="F224" s="1"/>
      <c r="G224" s="1"/>
      <c r="H224" s="1"/>
      <c r="I224" s="4"/>
      <c r="J224" s="1"/>
      <c r="K224" s="5"/>
    </row>
  </sheetData>
  <mergeCells count="26">
    <mergeCell ref="A19:J19"/>
    <mergeCell ref="A1:K2"/>
    <mergeCell ref="A3:A4"/>
    <mergeCell ref="B3:B4"/>
    <mergeCell ref="C3:C4"/>
    <mergeCell ref="D3:D4"/>
    <mergeCell ref="E3:H3"/>
    <mergeCell ref="I3:I4"/>
    <mergeCell ref="J3:J4"/>
    <mergeCell ref="K3:K4"/>
    <mergeCell ref="A5:J5"/>
    <mergeCell ref="A8:J8"/>
    <mergeCell ref="A12:J12"/>
    <mergeCell ref="A15:J15"/>
    <mergeCell ref="A116:J116"/>
    <mergeCell ref="A22:J22"/>
    <mergeCell ref="A25:J25"/>
    <mergeCell ref="A28:J28"/>
    <mergeCell ref="A34:J34"/>
    <mergeCell ref="A37:J37"/>
    <mergeCell ref="A48:J48"/>
    <mergeCell ref="A62:J62"/>
    <mergeCell ref="A78:J78"/>
    <mergeCell ref="A89:J89"/>
    <mergeCell ref="A99:J99"/>
    <mergeCell ref="A107:J10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2"/>
    </sheetView>
  </sheetViews>
  <sheetFormatPr defaultRowHeight="12.75"/>
  <cols>
    <col min="1" max="1" width="20.5703125" customWidth="1"/>
    <col min="2" max="2" width="25.28515625" customWidth="1"/>
    <col min="4" max="4" width="36" customWidth="1"/>
    <col min="11" max="11" width="13.42578125" customWidth="1"/>
  </cols>
  <sheetData>
    <row r="1" spans="1:11">
      <c r="A1" s="51" t="s">
        <v>867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39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65</v>
      </c>
      <c r="F3" s="46"/>
      <c r="G3" s="46"/>
      <c r="H3" s="46"/>
      <c r="I3" s="46" t="s">
        <v>2</v>
      </c>
      <c r="J3" s="46" t="s">
        <v>5</v>
      </c>
      <c r="K3" s="47" t="s">
        <v>4</v>
      </c>
    </row>
    <row r="4" spans="1:11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45"/>
      <c r="J4" s="45"/>
      <c r="K4" s="48"/>
    </row>
    <row r="5" spans="1:11">
      <c r="A5" s="4"/>
      <c r="B5" s="1"/>
      <c r="C5" s="1"/>
      <c r="D5" s="5"/>
      <c r="E5" s="1"/>
      <c r="F5" s="1"/>
      <c r="G5" s="1"/>
      <c r="H5" s="1"/>
      <c r="I5" s="4"/>
      <c r="J5" s="1"/>
      <c r="K5" s="5"/>
    </row>
    <row r="6" spans="1:11" ht="15">
      <c r="A6" s="34" t="s">
        <v>164</v>
      </c>
      <c r="B6" s="35"/>
      <c r="C6" s="35"/>
      <c r="D6" s="35"/>
      <c r="E6" s="35"/>
      <c r="F6" s="35"/>
      <c r="G6" s="35"/>
      <c r="H6" s="35"/>
      <c r="I6" s="34"/>
      <c r="J6" s="35"/>
      <c r="K6" s="5"/>
    </row>
    <row r="7" spans="1:11">
      <c r="A7" s="6" t="s">
        <v>165</v>
      </c>
      <c r="B7" s="7" t="s">
        <v>166</v>
      </c>
      <c r="C7" s="7" t="s">
        <v>167</v>
      </c>
      <c r="D7" s="8" t="s">
        <v>132</v>
      </c>
      <c r="E7" s="9" t="s">
        <v>74</v>
      </c>
      <c r="F7" s="7" t="s">
        <v>74</v>
      </c>
      <c r="G7" s="7" t="s">
        <v>168</v>
      </c>
      <c r="H7" s="9"/>
      <c r="I7" s="6" t="s">
        <v>169</v>
      </c>
      <c r="J7" s="7" t="str">
        <f>"155,7546"</f>
        <v>155,7546</v>
      </c>
      <c r="K7" s="8" t="s">
        <v>170</v>
      </c>
    </row>
    <row r="8" spans="1:11">
      <c r="A8" s="4"/>
      <c r="B8" s="1"/>
      <c r="C8" s="1"/>
      <c r="D8" s="5"/>
      <c r="E8" s="1"/>
      <c r="F8" s="1"/>
      <c r="G8" s="1"/>
      <c r="H8" s="1"/>
      <c r="I8" s="4"/>
      <c r="J8" s="1"/>
      <c r="K8" s="5"/>
    </row>
    <row r="9" spans="1:11">
      <c r="A9" s="4"/>
      <c r="B9" s="1"/>
      <c r="C9" s="1"/>
      <c r="D9" s="5"/>
      <c r="E9" s="1"/>
      <c r="F9" s="1"/>
      <c r="G9" s="1"/>
      <c r="H9" s="1"/>
      <c r="I9" s="4"/>
      <c r="J9" s="1"/>
      <c r="K9" s="5"/>
    </row>
    <row r="10" spans="1:11">
      <c r="A10" s="4"/>
      <c r="B10" s="1"/>
      <c r="C10" s="1"/>
      <c r="D10" s="5"/>
      <c r="E10" s="1"/>
      <c r="F10" s="1"/>
      <c r="G10" s="1"/>
      <c r="H10" s="1"/>
      <c r="I10" s="4"/>
      <c r="J10" s="1"/>
      <c r="K10" s="5"/>
    </row>
    <row r="11" spans="1:11">
      <c r="A11" s="4"/>
      <c r="B11" s="1"/>
      <c r="C11" s="1"/>
      <c r="D11" s="5"/>
      <c r="E11" s="1"/>
      <c r="F11" s="1"/>
      <c r="G11" s="1"/>
      <c r="H11" s="1"/>
      <c r="I11" s="4"/>
      <c r="J11" s="1"/>
      <c r="K11" s="5"/>
    </row>
    <row r="12" spans="1:11">
      <c r="A12" s="4"/>
      <c r="B12" s="1"/>
      <c r="C12" s="1"/>
      <c r="D12" s="5"/>
      <c r="E12" s="1"/>
      <c r="F12" s="1"/>
      <c r="G12" s="1"/>
      <c r="H12" s="1"/>
      <c r="I12" s="4"/>
      <c r="J12" s="1"/>
      <c r="K12" s="5"/>
    </row>
    <row r="13" spans="1:11">
      <c r="A13" s="4"/>
      <c r="B13" s="1"/>
      <c r="C13" s="1"/>
      <c r="D13" s="5"/>
      <c r="E13" s="1"/>
      <c r="F13" s="1"/>
      <c r="G13" s="1"/>
      <c r="H13" s="1"/>
      <c r="I13" s="4"/>
      <c r="J13" s="1"/>
      <c r="K13" s="5"/>
    </row>
    <row r="14" spans="1:11">
      <c r="A14" s="4"/>
      <c r="B14" s="1"/>
      <c r="C14" s="1"/>
      <c r="D14" s="5"/>
      <c r="E14" s="1"/>
      <c r="F14" s="1"/>
      <c r="G14" s="1"/>
      <c r="H14" s="1"/>
      <c r="I14" s="4"/>
      <c r="J14" s="1"/>
      <c r="K14" s="5"/>
    </row>
    <row r="15" spans="1:11">
      <c r="A15" s="4"/>
      <c r="B15" s="1"/>
      <c r="C15" s="1"/>
      <c r="D15" s="5"/>
      <c r="E15" s="1"/>
      <c r="F15" s="1"/>
      <c r="G15" s="1"/>
      <c r="H15" s="1"/>
      <c r="I15" s="4"/>
      <c r="J15" s="1"/>
      <c r="K15" s="5"/>
    </row>
    <row r="16" spans="1:11">
      <c r="A16" s="4"/>
      <c r="B16" s="1"/>
      <c r="C16" s="1"/>
      <c r="D16" s="5"/>
      <c r="E16" s="1"/>
      <c r="F16" s="1"/>
      <c r="G16" s="1"/>
      <c r="H16" s="1"/>
      <c r="I16" s="4"/>
      <c r="J16" s="1"/>
      <c r="K16" s="5"/>
    </row>
    <row r="17" spans="1:11" ht="18">
      <c r="A17" s="18" t="s">
        <v>33</v>
      </c>
      <c r="B17" s="19"/>
      <c r="C17" s="1"/>
      <c r="D17" s="5"/>
      <c r="E17" s="1"/>
      <c r="F17" s="1"/>
      <c r="G17" s="1"/>
      <c r="H17" s="1"/>
      <c r="I17" s="4"/>
      <c r="J17" s="1"/>
      <c r="K17" s="5"/>
    </row>
    <row r="18" spans="1:11" ht="15">
      <c r="A18" s="20" t="s">
        <v>34</v>
      </c>
      <c r="B18" s="26"/>
      <c r="C18" s="1"/>
      <c r="D18" s="5"/>
      <c r="E18" s="1"/>
      <c r="F18" s="1"/>
      <c r="G18" s="1"/>
      <c r="H18" s="1"/>
      <c r="I18" s="4"/>
      <c r="J18" s="1"/>
      <c r="K18" s="5"/>
    </row>
    <row r="19" spans="1:11" ht="14.25">
      <c r="A19" s="23" t="s">
        <v>41</v>
      </c>
      <c r="B19" s="24"/>
      <c r="C19" s="1"/>
      <c r="D19" s="5"/>
      <c r="E19" s="1"/>
      <c r="F19" s="1"/>
      <c r="G19" s="1"/>
      <c r="H19" s="1"/>
      <c r="I19" s="4"/>
      <c r="J19" s="1"/>
      <c r="K19" s="5"/>
    </row>
    <row r="20" spans="1:11" ht="15">
      <c r="A20" s="25" t="s">
        <v>36</v>
      </c>
      <c r="B20" s="25" t="s">
        <v>37</v>
      </c>
      <c r="C20" s="25" t="s">
        <v>38</v>
      </c>
      <c r="D20" s="5"/>
      <c r="E20" s="1"/>
      <c r="F20" s="1"/>
      <c r="G20" s="1"/>
      <c r="H20" s="1"/>
      <c r="I20" s="4"/>
      <c r="J20" s="1"/>
      <c r="K20" s="5"/>
    </row>
    <row r="21" spans="1:11">
      <c r="A21" s="22" t="s">
        <v>165</v>
      </c>
      <c r="B21" s="1" t="s">
        <v>42</v>
      </c>
      <c r="C21" s="1" t="s">
        <v>173</v>
      </c>
      <c r="D21" s="5"/>
      <c r="E21" s="1"/>
      <c r="F21" s="1"/>
      <c r="G21" s="1"/>
      <c r="H21" s="1"/>
      <c r="I21" s="4"/>
      <c r="J21" s="1"/>
      <c r="K21" s="5"/>
    </row>
  </sheetData>
  <mergeCells count="10">
    <mergeCell ref="K3:K4"/>
    <mergeCell ref="A6:J6"/>
    <mergeCell ref="A1:K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42"/>
  <sheetViews>
    <sheetView topLeftCell="A16" workbookViewId="0">
      <selection activeCell="T3" sqref="T3"/>
    </sheetView>
  </sheetViews>
  <sheetFormatPr defaultRowHeight="12.75"/>
  <cols>
    <col min="1" max="1" width="23.5703125" customWidth="1"/>
    <col min="2" max="2" width="19.85546875" customWidth="1"/>
    <col min="4" max="4" width="40.140625" customWidth="1"/>
    <col min="19" max="19" width="18.28515625" customWidth="1"/>
  </cols>
  <sheetData>
    <row r="1" spans="1:19">
      <c r="A1" s="51" t="s">
        <v>121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39.7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19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64</v>
      </c>
      <c r="F3" s="46"/>
      <c r="G3" s="46"/>
      <c r="H3" s="46"/>
      <c r="I3" s="46" t="s">
        <v>65</v>
      </c>
      <c r="J3" s="46"/>
      <c r="K3" s="46"/>
      <c r="L3" s="46"/>
      <c r="M3" s="46" t="s">
        <v>1</v>
      </c>
      <c r="N3" s="46"/>
      <c r="O3" s="46"/>
      <c r="P3" s="46"/>
      <c r="Q3" s="46" t="s">
        <v>2</v>
      </c>
      <c r="R3" s="46" t="s">
        <v>5</v>
      </c>
      <c r="S3" s="47" t="s">
        <v>4</v>
      </c>
    </row>
    <row r="4" spans="1:19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3">
        <v>1</v>
      </c>
      <c r="J4" s="3">
        <v>2</v>
      </c>
      <c r="K4" s="3">
        <v>3</v>
      </c>
      <c r="L4" s="3" t="s">
        <v>6</v>
      </c>
      <c r="M4" s="3">
        <v>1</v>
      </c>
      <c r="N4" s="3">
        <v>2</v>
      </c>
      <c r="O4" s="3">
        <v>3</v>
      </c>
      <c r="P4" s="3" t="s">
        <v>6</v>
      </c>
      <c r="Q4" s="45"/>
      <c r="R4" s="45"/>
      <c r="S4" s="48"/>
    </row>
    <row r="5" spans="1:19" ht="15">
      <c r="A5" s="49" t="s">
        <v>122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49"/>
      <c r="R5" s="50"/>
      <c r="S5" s="5"/>
    </row>
    <row r="6" spans="1:19">
      <c r="A6" s="14" t="s">
        <v>123</v>
      </c>
      <c r="B6" s="15" t="s">
        <v>124</v>
      </c>
      <c r="C6" s="15" t="s">
        <v>125</v>
      </c>
      <c r="D6" s="16" t="s">
        <v>126</v>
      </c>
      <c r="E6" s="15" t="s">
        <v>414</v>
      </c>
      <c r="F6" s="15" t="s">
        <v>202</v>
      </c>
      <c r="G6" s="15" t="s">
        <v>502</v>
      </c>
      <c r="H6" s="17"/>
      <c r="I6" s="15" t="s">
        <v>190</v>
      </c>
      <c r="J6" s="15" t="s">
        <v>847</v>
      </c>
      <c r="K6" s="17" t="s">
        <v>127</v>
      </c>
      <c r="L6" s="17"/>
      <c r="M6" s="15" t="s">
        <v>202</v>
      </c>
      <c r="N6" s="15" t="s">
        <v>198</v>
      </c>
      <c r="O6" s="15" t="s">
        <v>86</v>
      </c>
      <c r="P6" s="17"/>
      <c r="Q6" s="14" t="s">
        <v>868</v>
      </c>
      <c r="R6" s="15" t="str">
        <f>"313,4430"</f>
        <v>313,4430</v>
      </c>
      <c r="S6" s="16" t="s">
        <v>24</v>
      </c>
    </row>
    <row r="7" spans="1:19">
      <c r="A7" s="4"/>
      <c r="B7" s="1"/>
      <c r="C7" s="1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1"/>
      <c r="S7" s="5"/>
    </row>
    <row r="8" spans="1:19" ht="15">
      <c r="A8" s="34" t="s">
        <v>128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4"/>
      <c r="R8" s="35"/>
      <c r="S8" s="5"/>
    </row>
    <row r="9" spans="1:19">
      <c r="A9" s="14" t="s">
        <v>129</v>
      </c>
      <c r="B9" s="15" t="s">
        <v>130</v>
      </c>
      <c r="C9" s="15" t="s">
        <v>131</v>
      </c>
      <c r="D9" s="16" t="s">
        <v>132</v>
      </c>
      <c r="E9" s="17" t="s">
        <v>133</v>
      </c>
      <c r="F9" s="15" t="s">
        <v>209</v>
      </c>
      <c r="G9" s="15" t="s">
        <v>505</v>
      </c>
      <c r="H9" s="17"/>
      <c r="I9" s="15" t="s">
        <v>482</v>
      </c>
      <c r="J9" s="15" t="s">
        <v>134</v>
      </c>
      <c r="K9" s="17" t="s">
        <v>135</v>
      </c>
      <c r="L9" s="17"/>
      <c r="M9" s="15" t="s">
        <v>414</v>
      </c>
      <c r="N9" s="15" t="s">
        <v>202</v>
      </c>
      <c r="O9" s="15" t="s">
        <v>400</v>
      </c>
      <c r="P9" s="17"/>
      <c r="Q9" s="14" t="s">
        <v>869</v>
      </c>
      <c r="R9" s="15" t="str">
        <f>"223,0600"</f>
        <v>223,0600</v>
      </c>
      <c r="S9" s="16" t="s">
        <v>136</v>
      </c>
    </row>
    <row r="10" spans="1:19">
      <c r="A10" s="4"/>
      <c r="B10" s="1"/>
      <c r="C10" s="1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5"/>
    </row>
    <row r="11" spans="1:19">
      <c r="A11" s="4"/>
      <c r="B11" s="1"/>
      <c r="C11" s="1"/>
      <c r="D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5"/>
    </row>
    <row r="12" spans="1:19" ht="15">
      <c r="A12" s="34" t="s">
        <v>45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4"/>
      <c r="R12" s="35"/>
      <c r="S12" s="5"/>
    </row>
    <row r="13" spans="1:19">
      <c r="A13" s="14" t="s">
        <v>137</v>
      </c>
      <c r="B13" s="15" t="s">
        <v>138</v>
      </c>
      <c r="C13" s="15" t="s">
        <v>139</v>
      </c>
      <c r="D13" s="16" t="s">
        <v>140</v>
      </c>
      <c r="E13" s="15" t="s">
        <v>113</v>
      </c>
      <c r="F13" s="15" t="s">
        <v>74</v>
      </c>
      <c r="G13" s="15" t="s">
        <v>266</v>
      </c>
      <c r="H13" s="17"/>
      <c r="I13" s="15" t="s">
        <v>141</v>
      </c>
      <c r="J13" s="15" t="s">
        <v>142</v>
      </c>
      <c r="K13" s="17" t="s">
        <v>143</v>
      </c>
      <c r="L13" s="17"/>
      <c r="M13" s="15" t="s">
        <v>113</v>
      </c>
      <c r="N13" s="15" t="s">
        <v>266</v>
      </c>
      <c r="O13" s="15" t="s">
        <v>75</v>
      </c>
      <c r="P13" s="17"/>
      <c r="Q13" s="14" t="s">
        <v>870</v>
      </c>
      <c r="R13" s="15" t="str">
        <f>"408,1770"</f>
        <v>408,1770</v>
      </c>
      <c r="S13" s="16" t="s">
        <v>24</v>
      </c>
    </row>
    <row r="14" spans="1:19">
      <c r="A14" s="4"/>
      <c r="B14" s="1"/>
      <c r="C14" s="1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1"/>
      <c r="S14" s="5"/>
    </row>
    <row r="15" spans="1:19" ht="15">
      <c r="A15" s="34" t="s">
        <v>99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4"/>
      <c r="R15" s="35"/>
      <c r="S15" s="5"/>
    </row>
    <row r="16" spans="1:19">
      <c r="A16" s="14" t="s">
        <v>144</v>
      </c>
      <c r="B16" s="15" t="s">
        <v>145</v>
      </c>
      <c r="C16" s="15" t="s">
        <v>146</v>
      </c>
      <c r="D16" s="16" t="s">
        <v>147</v>
      </c>
      <c r="E16" s="17" t="s">
        <v>70</v>
      </c>
      <c r="F16" s="17" t="s">
        <v>70</v>
      </c>
      <c r="G16" s="15" t="s">
        <v>70</v>
      </c>
      <c r="H16" s="17"/>
      <c r="I16" s="15" t="s">
        <v>50</v>
      </c>
      <c r="J16" s="15" t="s">
        <v>72</v>
      </c>
      <c r="K16" s="17" t="s">
        <v>148</v>
      </c>
      <c r="L16" s="17"/>
      <c r="M16" s="15" t="s">
        <v>70</v>
      </c>
      <c r="N16" s="17" t="s">
        <v>149</v>
      </c>
      <c r="O16" s="17" t="s">
        <v>149</v>
      </c>
      <c r="P16" s="17"/>
      <c r="Q16" s="14" t="s">
        <v>150</v>
      </c>
      <c r="R16" s="15" t="str">
        <f>"453,3997"</f>
        <v>453,3997</v>
      </c>
      <c r="S16" s="16" t="s">
        <v>53</v>
      </c>
    </row>
    <row r="17" spans="1:19">
      <c r="A17" s="4"/>
      <c r="B17" s="1"/>
      <c r="C17" s="1"/>
      <c r="D17" s="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"/>
      <c r="R17" s="1"/>
      <c r="S17" s="5"/>
    </row>
    <row r="18" spans="1:19" ht="15">
      <c r="A18" s="34" t="s">
        <v>54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4"/>
      <c r="R18" s="35"/>
      <c r="S18" s="5"/>
    </row>
    <row r="19" spans="1:19">
      <c r="A19" s="14" t="s">
        <v>151</v>
      </c>
      <c r="B19" s="15" t="s">
        <v>152</v>
      </c>
      <c r="C19" s="15" t="s">
        <v>153</v>
      </c>
      <c r="D19" s="16" t="s">
        <v>126</v>
      </c>
      <c r="E19" s="15" t="s">
        <v>17</v>
      </c>
      <c r="F19" s="15" t="s">
        <v>73</v>
      </c>
      <c r="G19" s="15" t="s">
        <v>154</v>
      </c>
      <c r="H19" s="17"/>
      <c r="I19" s="15" t="s">
        <v>143</v>
      </c>
      <c r="J19" s="15" t="s">
        <v>105</v>
      </c>
      <c r="K19" s="15" t="s">
        <v>50</v>
      </c>
      <c r="L19" s="17"/>
      <c r="M19" s="15" t="s">
        <v>14</v>
      </c>
      <c r="N19" s="15" t="s">
        <v>155</v>
      </c>
      <c r="O19" s="15" t="s">
        <v>104</v>
      </c>
      <c r="P19" s="17"/>
      <c r="Q19" s="14" t="s">
        <v>156</v>
      </c>
      <c r="R19" s="15" t="str">
        <f>"365,8375"</f>
        <v>365,8375</v>
      </c>
      <c r="S19" s="16" t="s">
        <v>24</v>
      </c>
    </row>
    <row r="20" spans="1:19">
      <c r="A20" s="4"/>
      <c r="B20" s="1"/>
      <c r="C20" s="1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"/>
      <c r="R20" s="1"/>
      <c r="S20" s="5"/>
    </row>
    <row r="21" spans="1:19">
      <c r="A21" s="4"/>
      <c r="B21" s="1"/>
      <c r="C21" s="1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"/>
      <c r="R21" s="1"/>
      <c r="S21" s="5"/>
    </row>
    <row r="22" spans="1:19">
      <c r="A22" s="4"/>
      <c r="B22" s="1"/>
      <c r="C22" s="1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"/>
      <c r="R22" s="1"/>
      <c r="S22" s="5"/>
    </row>
    <row r="23" spans="1:19">
      <c r="A23" s="4"/>
      <c r="B23" s="1"/>
      <c r="C23" s="1"/>
      <c r="D23" s="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/>
      <c r="R23" s="1"/>
      <c r="S23" s="5"/>
    </row>
    <row r="24" spans="1:19">
      <c r="A24" s="4"/>
      <c r="B24" s="1"/>
      <c r="C24" s="1"/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  <c r="R24" s="1"/>
      <c r="S24" s="5"/>
    </row>
    <row r="25" spans="1:19">
      <c r="A25" s="4"/>
      <c r="B25" s="1"/>
      <c r="C25" s="1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"/>
      <c r="R25" s="1"/>
      <c r="S25" s="5"/>
    </row>
    <row r="26" spans="1:19">
      <c r="A26" s="4"/>
      <c r="B26" s="1"/>
      <c r="C26" s="1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/>
      <c r="R26" s="1"/>
      <c r="S26" s="5"/>
    </row>
    <row r="27" spans="1:19">
      <c r="A27" s="4"/>
      <c r="B27" s="1"/>
      <c r="C27" s="1"/>
      <c r="D27" s="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/>
      <c r="R27" s="1"/>
      <c r="S27" s="5"/>
    </row>
    <row r="28" spans="1:19">
      <c r="A28" s="4"/>
      <c r="B28" s="1"/>
      <c r="C28" s="1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/>
      <c r="R28" s="1"/>
      <c r="S28" s="5"/>
    </row>
    <row r="29" spans="1:19" ht="18">
      <c r="A29" s="18" t="s">
        <v>33</v>
      </c>
      <c r="B29" s="19"/>
      <c r="C29" s="1"/>
      <c r="D29" s="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"/>
      <c r="R29" s="1"/>
      <c r="S29" s="5"/>
    </row>
    <row r="30" spans="1:19" ht="15">
      <c r="A30" s="20" t="s">
        <v>157</v>
      </c>
      <c r="B30" s="26"/>
      <c r="C30" s="1"/>
      <c r="D30" s="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"/>
      <c r="R30" s="1"/>
      <c r="S30" s="5"/>
    </row>
    <row r="31" spans="1:19" ht="14.25">
      <c r="A31" s="23" t="s">
        <v>41</v>
      </c>
      <c r="B31" s="24"/>
      <c r="C31" s="1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/>
      <c r="R31" s="1"/>
      <c r="S31" s="5"/>
    </row>
    <row r="32" spans="1:19" ht="15">
      <c r="A32" s="25" t="s">
        <v>36</v>
      </c>
      <c r="B32" s="25" t="s">
        <v>37</v>
      </c>
      <c r="C32" s="25" t="s">
        <v>38</v>
      </c>
      <c r="D32" s="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/>
      <c r="R32" s="1"/>
      <c r="S32" s="5"/>
    </row>
    <row r="33" spans="1:19">
      <c r="A33" s="22" t="s">
        <v>123</v>
      </c>
      <c r="B33" s="1" t="s">
        <v>42</v>
      </c>
      <c r="C33" s="1" t="s">
        <v>158</v>
      </c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"/>
      <c r="R33" s="1"/>
      <c r="S33" s="5"/>
    </row>
    <row r="34" spans="1:19">
      <c r="A34" s="22" t="s">
        <v>129</v>
      </c>
      <c r="B34" s="1" t="s">
        <v>42</v>
      </c>
      <c r="C34" s="1" t="s">
        <v>160</v>
      </c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"/>
      <c r="R34" s="1"/>
      <c r="S34" s="5"/>
    </row>
    <row r="35" spans="1:19">
      <c r="A35" s="4"/>
      <c r="B35" s="1"/>
      <c r="C35" s="1"/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"/>
      <c r="R35" s="1"/>
      <c r="S35" s="5"/>
    </row>
    <row r="36" spans="1:19">
      <c r="A36" s="4"/>
      <c r="B36" s="1"/>
      <c r="C36" s="1"/>
      <c r="D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"/>
      <c r="R36" s="1"/>
      <c r="S36" s="5"/>
    </row>
    <row r="37" spans="1:19" ht="15">
      <c r="A37" s="31" t="s">
        <v>137</v>
      </c>
      <c r="B37" s="26" t="s">
        <v>42</v>
      </c>
      <c r="C37" s="1" t="s">
        <v>63</v>
      </c>
      <c r="D37" s="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"/>
      <c r="R37" s="1"/>
      <c r="S37" s="5"/>
    </row>
    <row r="38" spans="1:19">
      <c r="A38" s="22" t="s">
        <v>151</v>
      </c>
      <c r="B38" s="1" t="s">
        <v>42</v>
      </c>
      <c r="C38" s="1" t="s">
        <v>62</v>
      </c>
      <c r="D38" s="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"/>
      <c r="R38" s="1"/>
      <c r="S38" s="5"/>
    </row>
    <row r="39" spans="1:19">
      <c r="A39" s="4"/>
      <c r="B39" s="1"/>
      <c r="C39" s="1"/>
      <c r="D39" s="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"/>
      <c r="R39" s="1"/>
      <c r="S39" s="5"/>
    </row>
    <row r="40" spans="1:19" ht="14.25">
      <c r="A40" s="23" t="s">
        <v>78</v>
      </c>
      <c r="B40" s="24"/>
      <c r="C40" s="1"/>
      <c r="D40" s="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"/>
      <c r="R40" s="1"/>
      <c r="S40" s="5"/>
    </row>
    <row r="41" spans="1:19" ht="15">
      <c r="A41" s="25" t="s">
        <v>36</v>
      </c>
      <c r="B41" s="25" t="s">
        <v>37</v>
      </c>
      <c r="C41" s="25" t="s">
        <v>38</v>
      </c>
      <c r="D41" s="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"/>
      <c r="R41" s="1"/>
      <c r="S41" s="5"/>
    </row>
    <row r="42" spans="1:19">
      <c r="A42" s="22" t="s">
        <v>144</v>
      </c>
      <c r="B42" s="1" t="s">
        <v>119</v>
      </c>
      <c r="C42" s="1" t="s">
        <v>117</v>
      </c>
      <c r="D42" s="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4"/>
      <c r="R42" s="1"/>
      <c r="S42" s="5"/>
    </row>
  </sheetData>
  <mergeCells count="16">
    <mergeCell ref="S3:S4"/>
    <mergeCell ref="A5:R5"/>
    <mergeCell ref="A8:R8"/>
    <mergeCell ref="A1:S2"/>
    <mergeCell ref="A3:A4"/>
    <mergeCell ref="B3:B4"/>
    <mergeCell ref="C3:C4"/>
    <mergeCell ref="D3:D4"/>
    <mergeCell ref="E3:H3"/>
    <mergeCell ref="I3:L3"/>
    <mergeCell ref="M3:P3"/>
    <mergeCell ref="A12:R12"/>
    <mergeCell ref="A15:R15"/>
    <mergeCell ref="A18:R18"/>
    <mergeCell ref="Q3:Q4"/>
    <mergeCell ref="R3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4"/>
  <sheetViews>
    <sheetView tabSelected="1" workbookViewId="0">
      <selection activeCell="C24" sqref="C24"/>
    </sheetView>
  </sheetViews>
  <sheetFormatPr defaultRowHeight="12.75"/>
  <cols>
    <col min="1" max="1" width="26" customWidth="1"/>
    <col min="2" max="2" width="27.140625" customWidth="1"/>
    <col min="4" max="4" width="31.5703125" customWidth="1"/>
    <col min="19" max="19" width="16.85546875" customWidth="1"/>
  </cols>
  <sheetData>
    <row r="1" spans="1:19">
      <c r="A1" s="51" t="s">
        <v>871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36.7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19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64</v>
      </c>
      <c r="F3" s="46"/>
      <c r="G3" s="46"/>
      <c r="H3" s="46"/>
      <c r="I3" s="46" t="s">
        <v>65</v>
      </c>
      <c r="J3" s="46"/>
      <c r="K3" s="46"/>
      <c r="L3" s="46"/>
      <c r="M3" s="46" t="s">
        <v>1</v>
      </c>
      <c r="N3" s="46"/>
      <c r="O3" s="46"/>
      <c r="P3" s="46"/>
      <c r="Q3" s="46" t="s">
        <v>2</v>
      </c>
      <c r="R3" s="46" t="s">
        <v>5</v>
      </c>
      <c r="S3" s="47" t="s">
        <v>4</v>
      </c>
    </row>
    <row r="4" spans="1:19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3">
        <v>1</v>
      </c>
      <c r="J4" s="3">
        <v>2</v>
      </c>
      <c r="K4" s="3">
        <v>3</v>
      </c>
      <c r="L4" s="3" t="s">
        <v>6</v>
      </c>
      <c r="M4" s="3">
        <v>1</v>
      </c>
      <c r="N4" s="3">
        <v>2</v>
      </c>
      <c r="O4" s="3">
        <v>3</v>
      </c>
      <c r="P4" s="3" t="s">
        <v>6</v>
      </c>
      <c r="Q4" s="45"/>
      <c r="R4" s="45"/>
      <c r="S4" s="48"/>
    </row>
    <row r="5" spans="1:19" ht="15">
      <c r="A5" s="49" t="s">
        <v>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49"/>
      <c r="R5" s="50"/>
      <c r="S5" s="5"/>
    </row>
    <row r="6" spans="1:19">
      <c r="A6" s="6" t="s">
        <v>10</v>
      </c>
      <c r="B6" s="7" t="s">
        <v>11</v>
      </c>
      <c r="C6" s="7" t="s">
        <v>12</v>
      </c>
      <c r="D6" s="8" t="s">
        <v>13</v>
      </c>
      <c r="E6" s="7" t="s">
        <v>73</v>
      </c>
      <c r="F6" s="7" t="s">
        <v>113</v>
      </c>
      <c r="G6" s="9" t="s">
        <v>74</v>
      </c>
      <c r="H6" s="9"/>
      <c r="I6" s="7" t="s">
        <v>143</v>
      </c>
      <c r="J6" s="7" t="s">
        <v>105</v>
      </c>
      <c r="K6" s="7" t="s">
        <v>50</v>
      </c>
      <c r="L6" s="9"/>
      <c r="M6" s="7" t="s">
        <v>113</v>
      </c>
      <c r="N6" s="7" t="s">
        <v>74</v>
      </c>
      <c r="O6" s="7" t="s">
        <v>75</v>
      </c>
      <c r="P6" s="9"/>
      <c r="Q6" s="6" t="s">
        <v>870</v>
      </c>
      <c r="R6" s="7" t="str">
        <f>"428,5750"</f>
        <v>428,5750</v>
      </c>
      <c r="S6" s="8" t="s">
        <v>16</v>
      </c>
    </row>
    <row r="7" spans="1:19">
      <c r="A7" s="27" t="s">
        <v>80</v>
      </c>
      <c r="B7" s="28" t="s">
        <v>932</v>
      </c>
      <c r="C7" s="28" t="s">
        <v>82</v>
      </c>
      <c r="D7" s="29" t="s">
        <v>83</v>
      </c>
      <c r="E7" s="30" t="s">
        <v>84</v>
      </c>
      <c r="F7" s="28" t="s">
        <v>84</v>
      </c>
      <c r="G7" s="30" t="s">
        <v>85</v>
      </c>
      <c r="H7" s="30"/>
      <c r="I7" s="28" t="s">
        <v>415</v>
      </c>
      <c r="J7" s="28" t="s">
        <v>198</v>
      </c>
      <c r="K7" s="30" t="s">
        <v>86</v>
      </c>
      <c r="L7" s="30"/>
      <c r="M7" s="28" t="s">
        <v>84</v>
      </c>
      <c r="N7" s="30" t="s">
        <v>73</v>
      </c>
      <c r="O7" s="30"/>
      <c r="P7" s="30"/>
      <c r="Q7" s="27" t="s">
        <v>873</v>
      </c>
      <c r="R7" s="28" t="str">
        <f>"378,3512"</f>
        <v>378,3512</v>
      </c>
      <c r="S7" s="29" t="s">
        <v>24</v>
      </c>
    </row>
    <row r="8" spans="1:19">
      <c r="A8" s="27" t="s">
        <v>80</v>
      </c>
      <c r="B8" s="28" t="s">
        <v>81</v>
      </c>
      <c r="C8" s="28" t="s">
        <v>82</v>
      </c>
      <c r="D8" s="29" t="s">
        <v>83</v>
      </c>
      <c r="E8" s="30" t="s">
        <v>84</v>
      </c>
      <c r="F8" s="28" t="s">
        <v>84</v>
      </c>
      <c r="G8" s="30" t="s">
        <v>85</v>
      </c>
      <c r="H8" s="30"/>
      <c r="I8" s="28" t="s">
        <v>415</v>
      </c>
      <c r="J8" s="28" t="s">
        <v>198</v>
      </c>
      <c r="K8" s="30" t="s">
        <v>86</v>
      </c>
      <c r="L8" s="30"/>
      <c r="M8" s="28" t="s">
        <v>84</v>
      </c>
      <c r="N8" s="30" t="s">
        <v>73</v>
      </c>
      <c r="O8" s="30"/>
      <c r="P8" s="30"/>
      <c r="Q8" s="27" t="s">
        <v>873</v>
      </c>
      <c r="R8" s="28" t="str">
        <f>"378,3512"</f>
        <v>378,3512</v>
      </c>
      <c r="S8" s="29" t="s">
        <v>24</v>
      </c>
    </row>
    <row r="9" spans="1:19">
      <c r="A9" s="27" t="s">
        <v>87</v>
      </c>
      <c r="B9" s="28" t="s">
        <v>88</v>
      </c>
      <c r="C9" s="28" t="s">
        <v>89</v>
      </c>
      <c r="D9" s="29" t="s">
        <v>83</v>
      </c>
      <c r="E9" s="28" t="s">
        <v>73</v>
      </c>
      <c r="F9" s="28" t="s">
        <v>113</v>
      </c>
      <c r="G9" s="28" t="s">
        <v>340</v>
      </c>
      <c r="H9" s="30"/>
      <c r="I9" s="28" t="s">
        <v>148</v>
      </c>
      <c r="J9" s="28" t="s">
        <v>51</v>
      </c>
      <c r="K9" s="28" t="s">
        <v>238</v>
      </c>
      <c r="L9" s="30"/>
      <c r="M9" s="28" t="s">
        <v>113</v>
      </c>
      <c r="N9" s="28" t="s">
        <v>74</v>
      </c>
      <c r="O9" s="28" t="s">
        <v>90</v>
      </c>
      <c r="P9" s="30"/>
      <c r="Q9" s="27" t="s">
        <v>91</v>
      </c>
      <c r="R9" s="28" t="str">
        <f>"493,3885"</f>
        <v>493,3885</v>
      </c>
      <c r="S9" s="29" t="s">
        <v>24</v>
      </c>
    </row>
    <row r="10" spans="1:19">
      <c r="A10" s="27" t="s">
        <v>87</v>
      </c>
      <c r="B10" s="28" t="s">
        <v>933</v>
      </c>
      <c r="C10" s="28" t="s">
        <v>89</v>
      </c>
      <c r="D10" s="29" t="s">
        <v>83</v>
      </c>
      <c r="E10" s="28" t="s">
        <v>73</v>
      </c>
      <c r="F10" s="28" t="s">
        <v>113</v>
      </c>
      <c r="G10" s="28" t="s">
        <v>340</v>
      </c>
      <c r="H10" s="30"/>
      <c r="I10" s="28" t="s">
        <v>148</v>
      </c>
      <c r="J10" s="28" t="s">
        <v>51</v>
      </c>
      <c r="K10" s="28" t="s">
        <v>238</v>
      </c>
      <c r="L10" s="30"/>
      <c r="M10" s="28" t="s">
        <v>113</v>
      </c>
      <c r="N10" s="28" t="s">
        <v>74</v>
      </c>
      <c r="O10" s="28" t="s">
        <v>90</v>
      </c>
      <c r="P10" s="30"/>
      <c r="Q10" s="27" t="s">
        <v>91</v>
      </c>
      <c r="R10" s="28" t="str">
        <f>"493,3885"</f>
        <v>493,3885</v>
      </c>
      <c r="S10" s="29" t="s">
        <v>24</v>
      </c>
    </row>
    <row r="11" spans="1:19">
      <c r="A11" s="10" t="s">
        <v>92</v>
      </c>
      <c r="B11" s="11" t="s">
        <v>93</v>
      </c>
      <c r="C11" s="11" t="s">
        <v>94</v>
      </c>
      <c r="D11" s="12" t="s">
        <v>95</v>
      </c>
      <c r="E11" s="11" t="s">
        <v>113</v>
      </c>
      <c r="F11" s="11" t="s">
        <v>266</v>
      </c>
      <c r="G11" s="13" t="s">
        <v>96</v>
      </c>
      <c r="H11" s="13"/>
      <c r="I11" s="11" t="s">
        <v>133</v>
      </c>
      <c r="J11" s="13" t="s">
        <v>97</v>
      </c>
      <c r="K11" s="11" t="s">
        <v>401</v>
      </c>
      <c r="L11" s="13"/>
      <c r="M11" s="11" t="s">
        <v>73</v>
      </c>
      <c r="N11" s="11" t="s">
        <v>872</v>
      </c>
      <c r="O11" s="11" t="s">
        <v>266</v>
      </c>
      <c r="P11" s="13"/>
      <c r="Q11" s="10" t="s">
        <v>874</v>
      </c>
      <c r="R11" s="11" t="str">
        <f>"558,3525"</f>
        <v>558,3525</v>
      </c>
      <c r="S11" s="12" t="s">
        <v>98</v>
      </c>
    </row>
    <row r="12" spans="1:19">
      <c r="A12" s="4"/>
      <c r="B12" s="1"/>
      <c r="C12" s="1"/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4"/>
      <c r="R12" s="1"/>
      <c r="S12" s="5"/>
    </row>
    <row r="13" spans="1:19" ht="15">
      <c r="A13" s="34" t="s">
        <v>99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4"/>
      <c r="R13" s="35"/>
      <c r="S13" s="5"/>
    </row>
    <row r="14" spans="1:19">
      <c r="A14" s="6" t="s">
        <v>100</v>
      </c>
      <c r="B14" s="7" t="s">
        <v>101</v>
      </c>
      <c r="C14" s="7" t="s">
        <v>102</v>
      </c>
      <c r="D14" s="8" t="s">
        <v>103</v>
      </c>
      <c r="E14" s="7" t="s">
        <v>75</v>
      </c>
      <c r="F14" s="7" t="s">
        <v>59</v>
      </c>
      <c r="G14" s="7" t="s">
        <v>104</v>
      </c>
      <c r="H14" s="9"/>
      <c r="I14" s="7" t="s">
        <v>105</v>
      </c>
      <c r="J14" s="7" t="s">
        <v>106</v>
      </c>
      <c r="K14" s="7" t="s">
        <v>72</v>
      </c>
      <c r="L14" s="9"/>
      <c r="M14" s="7" t="s">
        <v>75</v>
      </c>
      <c r="N14" s="7" t="s">
        <v>14</v>
      </c>
      <c r="O14" s="7" t="s">
        <v>22</v>
      </c>
      <c r="P14" s="9"/>
      <c r="Q14" s="6" t="s">
        <v>107</v>
      </c>
      <c r="R14" s="7" t="str">
        <f>"410,8650"</f>
        <v>410,8650</v>
      </c>
      <c r="S14" s="8" t="s">
        <v>108</v>
      </c>
    </row>
    <row r="15" spans="1:19">
      <c r="A15" s="10" t="s">
        <v>109</v>
      </c>
      <c r="B15" s="11" t="s">
        <v>110</v>
      </c>
      <c r="C15" s="11" t="s">
        <v>111</v>
      </c>
      <c r="D15" s="12" t="s">
        <v>83</v>
      </c>
      <c r="E15" s="11" t="s">
        <v>14</v>
      </c>
      <c r="F15" s="11" t="s">
        <v>22</v>
      </c>
      <c r="G15" s="13"/>
      <c r="H15" s="13"/>
      <c r="I15" s="11" t="s">
        <v>51</v>
      </c>
      <c r="J15" s="11" t="s">
        <v>112</v>
      </c>
      <c r="K15" s="13"/>
      <c r="L15" s="13"/>
      <c r="M15" s="11" t="s">
        <v>113</v>
      </c>
      <c r="N15" s="11" t="s">
        <v>74</v>
      </c>
      <c r="O15" s="13"/>
      <c r="P15" s="13"/>
      <c r="Q15" s="10" t="s">
        <v>114</v>
      </c>
      <c r="R15" s="11" t="str">
        <f>"417,5125"</f>
        <v>417,5125</v>
      </c>
      <c r="S15" s="12" t="s">
        <v>24</v>
      </c>
    </row>
    <row r="16" spans="1:19">
      <c r="A16" s="4"/>
      <c r="B16" s="1"/>
      <c r="C16" s="1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4"/>
      <c r="R16" s="1"/>
      <c r="S16" s="5"/>
    </row>
    <row r="17" spans="1:19" ht="15">
      <c r="A17" s="34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4"/>
      <c r="R17" s="35"/>
      <c r="S17" s="5"/>
    </row>
    <row r="18" spans="1:19">
      <c r="A18" s="14" t="s">
        <v>19</v>
      </c>
      <c r="B18" s="15" t="s">
        <v>20</v>
      </c>
      <c r="C18" s="15" t="s">
        <v>21</v>
      </c>
      <c r="D18" s="16" t="s">
        <v>13</v>
      </c>
      <c r="E18" s="17" t="s">
        <v>115</v>
      </c>
      <c r="F18" s="15" t="s">
        <v>115</v>
      </c>
      <c r="G18" s="15" t="s">
        <v>875</v>
      </c>
      <c r="H18" s="17"/>
      <c r="I18" s="15" t="s">
        <v>113</v>
      </c>
      <c r="J18" s="15" t="s">
        <v>74</v>
      </c>
      <c r="K18" s="17" t="s">
        <v>116</v>
      </c>
      <c r="L18" s="17"/>
      <c r="M18" s="15" t="s">
        <v>22</v>
      </c>
      <c r="N18" s="17" t="s">
        <v>71</v>
      </c>
      <c r="O18" s="17"/>
      <c r="P18" s="17"/>
      <c r="Q18" s="14" t="s">
        <v>876</v>
      </c>
      <c r="R18" s="15" t="str">
        <f>"458,5030"</f>
        <v>458,5030</v>
      </c>
      <c r="S18" s="16" t="s">
        <v>24</v>
      </c>
    </row>
    <row r="19" spans="1:19">
      <c r="A19" s="4"/>
      <c r="B19" s="1"/>
      <c r="C19" s="1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/>
      <c r="R19" s="1"/>
      <c r="S19" s="5"/>
    </row>
    <row r="20" spans="1:19">
      <c r="A20" s="4"/>
      <c r="B20" s="1"/>
      <c r="C20" s="1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"/>
      <c r="R20" s="1"/>
      <c r="S20" s="5"/>
    </row>
    <row r="21" spans="1:19">
      <c r="A21" s="4"/>
      <c r="B21" s="1"/>
      <c r="C21" s="1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"/>
      <c r="R21" s="1"/>
      <c r="S21" s="5"/>
    </row>
    <row r="22" spans="1:19">
      <c r="A22" s="4"/>
      <c r="B22" s="1"/>
      <c r="C22" s="1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"/>
      <c r="R22" s="1"/>
      <c r="S22" s="5"/>
    </row>
    <row r="23" spans="1:19">
      <c r="A23" s="4"/>
      <c r="B23" s="1"/>
      <c r="C23" s="1"/>
      <c r="D23" s="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/>
      <c r="R23" s="1"/>
      <c r="S23" s="5"/>
    </row>
    <row r="24" spans="1:19">
      <c r="A24" s="4"/>
      <c r="B24" s="1"/>
      <c r="C24" s="1"/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  <c r="R24" s="1"/>
      <c r="S24" s="5"/>
    </row>
    <row r="25" spans="1:19">
      <c r="A25" s="4"/>
      <c r="B25" s="1"/>
      <c r="C25" s="1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"/>
      <c r="R25" s="1"/>
      <c r="S25" s="5"/>
    </row>
    <row r="26" spans="1:19">
      <c r="A26" s="4"/>
      <c r="B26" s="1"/>
      <c r="C26" s="1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/>
      <c r="R26" s="1"/>
      <c r="S26" s="5"/>
    </row>
    <row r="27" spans="1:19">
      <c r="A27" s="4"/>
      <c r="B27" s="1"/>
      <c r="C27" s="1"/>
      <c r="D27" s="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/>
      <c r="R27" s="1"/>
      <c r="S27" s="5"/>
    </row>
    <row r="28" spans="1:19" ht="18">
      <c r="A28" s="18" t="s">
        <v>33</v>
      </c>
      <c r="B28" s="19"/>
      <c r="C28" s="1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/>
      <c r="R28" s="1"/>
      <c r="S28" s="5"/>
    </row>
    <row r="29" spans="1:19" ht="15">
      <c r="A29" s="20" t="s">
        <v>34</v>
      </c>
      <c r="B29" s="26"/>
      <c r="C29" s="1"/>
      <c r="D29" s="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"/>
      <c r="R29" s="1"/>
      <c r="S29" s="5"/>
    </row>
    <row r="30" spans="1:19" ht="14.25">
      <c r="A30" s="23" t="s">
        <v>35</v>
      </c>
      <c r="B30" s="24"/>
      <c r="C30" s="1"/>
      <c r="D30" s="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"/>
      <c r="R30" s="1"/>
      <c r="S30" s="5"/>
    </row>
    <row r="31" spans="1:19" ht="15">
      <c r="A31" s="25" t="s">
        <v>36</v>
      </c>
      <c r="B31" s="25" t="s">
        <v>37</v>
      </c>
      <c r="C31" s="25" t="s">
        <v>38</v>
      </c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/>
      <c r="R31" s="1"/>
      <c r="S31" s="5"/>
    </row>
    <row r="32" spans="1:19">
      <c r="A32" s="22" t="s">
        <v>100</v>
      </c>
      <c r="B32" s="1" t="s">
        <v>39</v>
      </c>
      <c r="C32" s="1" t="s">
        <v>117</v>
      </c>
      <c r="D32" s="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/>
      <c r="R32" s="1"/>
      <c r="S32" s="5"/>
    </row>
    <row r="33" spans="1:19">
      <c r="A33" s="4"/>
      <c r="B33" s="1"/>
      <c r="C33" s="1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"/>
      <c r="R33" s="1"/>
      <c r="S33" s="5"/>
    </row>
    <row r="34" spans="1:19" ht="14.25">
      <c r="A34" s="23" t="s">
        <v>41</v>
      </c>
      <c r="B34" s="24"/>
      <c r="C34" s="1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"/>
      <c r="R34" s="1"/>
      <c r="S34" s="5"/>
    </row>
    <row r="35" spans="1:19" ht="15">
      <c r="A35" s="25" t="s">
        <v>36</v>
      </c>
      <c r="B35" s="25" t="s">
        <v>37</v>
      </c>
      <c r="C35" s="25" t="s">
        <v>38</v>
      </c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"/>
      <c r="R35" s="1"/>
      <c r="S35" s="5"/>
    </row>
    <row r="36" spans="1:19">
      <c r="A36" s="22" t="s">
        <v>19</v>
      </c>
      <c r="B36" s="1" t="s">
        <v>42</v>
      </c>
      <c r="C36" s="1" t="s">
        <v>44</v>
      </c>
      <c r="D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"/>
      <c r="R36" s="1"/>
      <c r="S36" s="5"/>
    </row>
    <row r="37" spans="1:19">
      <c r="A37" s="22" t="s">
        <v>10</v>
      </c>
      <c r="B37" s="1" t="s">
        <v>42</v>
      </c>
      <c r="C37" s="1" t="s">
        <v>43</v>
      </c>
      <c r="D37" s="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"/>
      <c r="R37" s="1"/>
      <c r="S37" s="5"/>
    </row>
    <row r="38" spans="1:19">
      <c r="A38" s="4"/>
      <c r="B38" s="1"/>
      <c r="C38" s="1"/>
      <c r="D38" s="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"/>
      <c r="R38" s="1"/>
      <c r="S38" s="5"/>
    </row>
    <row r="39" spans="1:19" ht="14.25">
      <c r="A39" s="23" t="s">
        <v>78</v>
      </c>
      <c r="B39" s="24"/>
      <c r="C39" s="1"/>
      <c r="D39" s="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"/>
      <c r="R39" s="1"/>
      <c r="S39" s="5"/>
    </row>
    <row r="40" spans="1:19" ht="15">
      <c r="A40" s="25" t="s">
        <v>36</v>
      </c>
      <c r="B40" s="25" t="s">
        <v>37</v>
      </c>
      <c r="C40" s="25" t="s">
        <v>38</v>
      </c>
      <c r="D40" s="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"/>
      <c r="R40" s="1"/>
      <c r="S40" s="5"/>
    </row>
    <row r="41" spans="1:19">
      <c r="A41" s="22" t="s">
        <v>92</v>
      </c>
      <c r="B41" s="1" t="s">
        <v>118</v>
      </c>
      <c r="C41" s="1" t="s">
        <v>43</v>
      </c>
      <c r="D41" s="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"/>
      <c r="R41" s="1"/>
      <c r="S41" s="5"/>
    </row>
    <row r="42" spans="1:19">
      <c r="A42" s="22" t="s">
        <v>87</v>
      </c>
      <c r="B42" s="1" t="s">
        <v>119</v>
      </c>
      <c r="C42" s="1" t="s">
        <v>43</v>
      </c>
      <c r="D42" s="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4"/>
      <c r="R42" s="1"/>
      <c r="S42" s="5"/>
    </row>
    <row r="43" spans="1:19">
      <c r="A43" s="22" t="s">
        <v>109</v>
      </c>
      <c r="B43" s="1" t="s">
        <v>120</v>
      </c>
      <c r="C43" s="1" t="s">
        <v>117</v>
      </c>
      <c r="D43" s="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"/>
      <c r="R43" s="1"/>
      <c r="S43" s="5"/>
    </row>
    <row r="44" spans="1:19">
      <c r="A44" s="22" t="s">
        <v>80</v>
      </c>
      <c r="B44" s="1" t="s">
        <v>120</v>
      </c>
      <c r="C44" s="1" t="s">
        <v>43</v>
      </c>
      <c r="D44" s="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"/>
      <c r="R44" s="1"/>
      <c r="S44" s="5"/>
    </row>
  </sheetData>
  <mergeCells count="14">
    <mergeCell ref="A17:R17"/>
    <mergeCell ref="A1:S2"/>
    <mergeCell ref="A3:A4"/>
    <mergeCell ref="B3:B4"/>
    <mergeCell ref="C3:C4"/>
    <mergeCell ref="D3:D4"/>
    <mergeCell ref="E3:H3"/>
    <mergeCell ref="I3:L3"/>
    <mergeCell ref="M3:P3"/>
    <mergeCell ref="Q3:Q4"/>
    <mergeCell ref="R3:R4"/>
    <mergeCell ref="S3:S4"/>
    <mergeCell ref="A5:R5"/>
    <mergeCell ref="A13:R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B6" sqref="B6"/>
    </sheetView>
  </sheetViews>
  <sheetFormatPr defaultRowHeight="12.75"/>
  <cols>
    <col min="1" max="1" width="22.28515625" customWidth="1"/>
    <col min="2" max="2" width="24.7109375" customWidth="1"/>
    <col min="4" max="4" width="32.28515625" customWidth="1"/>
    <col min="19" max="19" width="12.28515625" customWidth="1"/>
  </cols>
  <sheetData>
    <row r="1" spans="1:19">
      <c r="A1" s="51" t="s">
        <v>877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46.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19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64</v>
      </c>
      <c r="F3" s="46"/>
      <c r="G3" s="46"/>
      <c r="H3" s="46"/>
      <c r="I3" s="46" t="s">
        <v>65</v>
      </c>
      <c r="J3" s="46"/>
      <c r="K3" s="46"/>
      <c r="L3" s="46"/>
      <c r="M3" s="46" t="s">
        <v>1</v>
      </c>
      <c r="N3" s="46"/>
      <c r="O3" s="46"/>
      <c r="P3" s="46"/>
      <c r="Q3" s="46" t="s">
        <v>2</v>
      </c>
      <c r="R3" s="46" t="s">
        <v>5</v>
      </c>
      <c r="S3" s="47" t="s">
        <v>4</v>
      </c>
    </row>
    <row r="4" spans="1:19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3">
        <v>1</v>
      </c>
      <c r="J4" s="3">
        <v>2</v>
      </c>
      <c r="K4" s="3">
        <v>3</v>
      </c>
      <c r="L4" s="3" t="s">
        <v>6</v>
      </c>
      <c r="M4" s="3">
        <v>1</v>
      </c>
      <c r="N4" s="3">
        <v>2</v>
      </c>
      <c r="O4" s="3">
        <v>3</v>
      </c>
      <c r="P4" s="3" t="s">
        <v>6</v>
      </c>
      <c r="Q4" s="45"/>
      <c r="R4" s="45"/>
      <c r="S4" s="48"/>
    </row>
    <row r="5" spans="1:19" ht="15">
      <c r="A5" s="49" t="s">
        <v>45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49"/>
      <c r="R5" s="50"/>
      <c r="S5" s="5"/>
    </row>
    <row r="6" spans="1:19">
      <c r="A6" s="14" t="s">
        <v>66</v>
      </c>
      <c r="B6" s="15" t="s">
        <v>67</v>
      </c>
      <c r="C6" s="15" t="s">
        <v>68</v>
      </c>
      <c r="D6" s="16" t="s">
        <v>69</v>
      </c>
      <c r="E6" s="15" t="s">
        <v>22</v>
      </c>
      <c r="F6" s="15" t="s">
        <v>70</v>
      </c>
      <c r="G6" s="17" t="s">
        <v>71</v>
      </c>
      <c r="H6" s="17"/>
      <c r="I6" s="15" t="s">
        <v>143</v>
      </c>
      <c r="J6" s="17" t="s">
        <v>72</v>
      </c>
      <c r="K6" s="15" t="s">
        <v>72</v>
      </c>
      <c r="L6" s="17"/>
      <c r="M6" s="15" t="s">
        <v>73</v>
      </c>
      <c r="N6" s="15" t="s">
        <v>74</v>
      </c>
      <c r="O6" s="15" t="s">
        <v>75</v>
      </c>
      <c r="P6" s="17"/>
      <c r="Q6" s="14" t="s">
        <v>76</v>
      </c>
      <c r="R6" s="15" t="str">
        <f>"658,7761"</f>
        <v>658,7761</v>
      </c>
      <c r="S6" s="16" t="s">
        <v>77</v>
      </c>
    </row>
    <row r="7" spans="1:19">
      <c r="A7" s="4"/>
      <c r="B7" s="1"/>
      <c r="C7" s="1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1"/>
      <c r="S7" s="5"/>
    </row>
    <row r="8" spans="1:19">
      <c r="A8" s="4"/>
      <c r="B8" s="1"/>
      <c r="C8" s="1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5"/>
    </row>
    <row r="9" spans="1:19">
      <c r="A9" s="4"/>
      <c r="B9" s="1"/>
      <c r="C9" s="1"/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"/>
      <c r="R9" s="1"/>
      <c r="S9" s="5"/>
    </row>
    <row r="10" spans="1:19">
      <c r="A10" s="4"/>
      <c r="B10" s="1"/>
      <c r="C10" s="1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5"/>
    </row>
    <row r="11" spans="1:19">
      <c r="A11" s="4"/>
      <c r="B11" s="1"/>
      <c r="C11" s="1"/>
      <c r="D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5"/>
    </row>
    <row r="12" spans="1:19">
      <c r="A12" s="4"/>
      <c r="B12" s="1"/>
      <c r="C12" s="1"/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4"/>
      <c r="R12" s="1"/>
      <c r="S12" s="5"/>
    </row>
    <row r="13" spans="1:19">
      <c r="A13" s="4"/>
      <c r="B13" s="1"/>
      <c r="C13" s="1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4"/>
      <c r="R13" s="1"/>
      <c r="S13" s="5"/>
    </row>
    <row r="14" spans="1:19">
      <c r="A14" s="4"/>
      <c r="B14" s="1"/>
      <c r="C14" s="1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1"/>
      <c r="S14" s="5"/>
    </row>
    <row r="15" spans="1:19">
      <c r="A15" s="4"/>
      <c r="B15" s="1"/>
      <c r="C15" s="1"/>
      <c r="D15" s="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/>
      <c r="R15" s="1"/>
      <c r="S15" s="5"/>
    </row>
    <row r="16" spans="1:19" ht="18">
      <c r="A16" s="18" t="s">
        <v>33</v>
      </c>
      <c r="B16" s="19"/>
      <c r="C16" s="1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4"/>
      <c r="R16" s="1"/>
      <c r="S16" s="5"/>
    </row>
    <row r="17" spans="1:19" ht="15">
      <c r="A17" s="20" t="s">
        <v>34</v>
      </c>
      <c r="B17" s="26"/>
      <c r="C17" s="1"/>
      <c r="D17" s="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"/>
      <c r="R17" s="1"/>
      <c r="S17" s="5"/>
    </row>
    <row r="18" spans="1:19" ht="14.25">
      <c r="A18" s="23" t="s">
        <v>78</v>
      </c>
      <c r="B18" s="24"/>
      <c r="C18" s="1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5"/>
    </row>
    <row r="19" spans="1:19" ht="15">
      <c r="A19" s="25" t="s">
        <v>36</v>
      </c>
      <c r="B19" s="25" t="s">
        <v>37</v>
      </c>
      <c r="C19" s="25" t="s">
        <v>38</v>
      </c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/>
      <c r="R19" s="1"/>
      <c r="S19" s="5"/>
    </row>
    <row r="20" spans="1:19">
      <c r="A20" s="22" t="s">
        <v>66</v>
      </c>
      <c r="B20" s="1" t="s">
        <v>79</v>
      </c>
      <c r="C20" s="1" t="s">
        <v>63</v>
      </c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"/>
      <c r="R20" s="1"/>
      <c r="S20" s="5"/>
    </row>
  </sheetData>
  <mergeCells count="12">
    <mergeCell ref="Q3:Q4"/>
    <mergeCell ref="R3:R4"/>
    <mergeCell ref="S3:S4"/>
    <mergeCell ref="A5:R5"/>
    <mergeCell ref="A1:S2"/>
    <mergeCell ref="A3:A4"/>
    <mergeCell ref="B3:B4"/>
    <mergeCell ref="C3:C4"/>
    <mergeCell ref="D3:D4"/>
    <mergeCell ref="E3:H3"/>
    <mergeCell ref="I3:L3"/>
    <mergeCell ref="M3:P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D3" sqref="D3:H4"/>
    </sheetView>
  </sheetViews>
  <sheetFormatPr defaultRowHeight="12.75"/>
  <cols>
    <col min="1" max="1" width="22" customWidth="1"/>
    <col min="2" max="2" width="18.85546875" customWidth="1"/>
    <col min="4" max="4" width="32.7109375" customWidth="1"/>
    <col min="11" max="11" width="13.85546875" customWidth="1"/>
  </cols>
  <sheetData>
    <row r="1" spans="1:11">
      <c r="A1" s="51" t="s">
        <v>878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64.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1</v>
      </c>
      <c r="F3" s="46"/>
      <c r="G3" s="46"/>
      <c r="H3" s="46"/>
      <c r="I3" s="46" t="s">
        <v>2</v>
      </c>
      <c r="J3" s="46" t="s">
        <v>5</v>
      </c>
      <c r="K3" s="47" t="s">
        <v>4</v>
      </c>
    </row>
    <row r="4" spans="1:11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45"/>
      <c r="J4" s="45"/>
      <c r="K4" s="48"/>
    </row>
    <row r="5" spans="1:11" ht="15">
      <c r="A5" s="49" t="s">
        <v>45</v>
      </c>
      <c r="B5" s="50"/>
      <c r="C5" s="50"/>
      <c r="D5" s="50"/>
      <c r="E5" s="50"/>
      <c r="F5" s="50"/>
      <c r="G5" s="50"/>
      <c r="H5" s="50"/>
      <c r="I5" s="49"/>
      <c r="J5" s="50"/>
      <c r="K5" s="5"/>
    </row>
    <row r="6" spans="1:11">
      <c r="A6" s="14" t="s">
        <v>46</v>
      </c>
      <c r="B6" s="15" t="s">
        <v>47</v>
      </c>
      <c r="C6" s="15" t="s">
        <v>48</v>
      </c>
      <c r="D6" s="16" t="s">
        <v>49</v>
      </c>
      <c r="E6" s="15" t="s">
        <v>50</v>
      </c>
      <c r="F6" s="15" t="s">
        <v>51</v>
      </c>
      <c r="G6" s="17"/>
      <c r="H6" s="17"/>
      <c r="I6" s="14" t="s">
        <v>52</v>
      </c>
      <c r="J6" s="15" t="str">
        <f>"116,0280"</f>
        <v>116,0280</v>
      </c>
      <c r="K6" s="16" t="s">
        <v>53</v>
      </c>
    </row>
    <row r="7" spans="1:11">
      <c r="A7" s="4"/>
      <c r="B7" s="1"/>
      <c r="C7" s="1"/>
      <c r="D7" s="5"/>
      <c r="E7" s="1"/>
      <c r="F7" s="1"/>
      <c r="G7" s="1"/>
      <c r="H7" s="1"/>
      <c r="I7" s="4"/>
      <c r="J7" s="1"/>
      <c r="K7" s="5"/>
    </row>
    <row r="8" spans="1:11" ht="15">
      <c r="A8" s="34" t="s">
        <v>54</v>
      </c>
      <c r="B8" s="35"/>
      <c r="C8" s="35"/>
      <c r="D8" s="35"/>
      <c r="E8" s="35"/>
      <c r="F8" s="35"/>
      <c r="G8" s="35"/>
      <c r="H8" s="35"/>
      <c r="I8" s="34"/>
      <c r="J8" s="35"/>
      <c r="K8" s="5"/>
    </row>
    <row r="9" spans="1:11">
      <c r="A9" s="14" t="s">
        <v>55</v>
      </c>
      <c r="B9" s="15" t="s">
        <v>56</v>
      </c>
      <c r="C9" s="15" t="s">
        <v>57</v>
      </c>
      <c r="D9" s="16" t="s">
        <v>58</v>
      </c>
      <c r="E9" s="17" t="s">
        <v>59</v>
      </c>
      <c r="F9" s="17" t="s">
        <v>59</v>
      </c>
      <c r="G9" s="15" t="s">
        <v>59</v>
      </c>
      <c r="H9" s="17"/>
      <c r="I9" s="14" t="s">
        <v>60</v>
      </c>
      <c r="J9" s="15" t="str">
        <f>"143,4758"</f>
        <v>143,4758</v>
      </c>
      <c r="K9" s="16" t="s">
        <v>61</v>
      </c>
    </row>
    <row r="10" spans="1:11">
      <c r="A10" s="4"/>
      <c r="B10" s="1"/>
      <c r="C10" s="1"/>
      <c r="D10" s="5"/>
      <c r="E10" s="1"/>
      <c r="F10" s="1"/>
      <c r="G10" s="1"/>
      <c r="H10" s="1"/>
      <c r="I10" s="4"/>
      <c r="J10" s="1"/>
      <c r="K10" s="5"/>
    </row>
    <row r="11" spans="1:11">
      <c r="A11" s="4"/>
      <c r="B11" s="1"/>
      <c r="C11" s="1"/>
      <c r="D11" s="5"/>
      <c r="E11" s="1"/>
      <c r="F11" s="1"/>
      <c r="G11" s="1"/>
      <c r="H11" s="1"/>
      <c r="I11" s="4"/>
      <c r="J11" s="1"/>
      <c r="K11" s="5"/>
    </row>
    <row r="12" spans="1:11">
      <c r="A12" s="4"/>
      <c r="B12" s="1"/>
      <c r="C12" s="1"/>
      <c r="D12" s="5"/>
      <c r="E12" s="1"/>
      <c r="F12" s="1"/>
      <c r="G12" s="1"/>
      <c r="H12" s="1"/>
      <c r="I12" s="4"/>
      <c r="J12" s="1"/>
      <c r="K12" s="5"/>
    </row>
    <row r="13" spans="1:11">
      <c r="A13" s="4"/>
      <c r="B13" s="1"/>
      <c r="C13" s="1"/>
      <c r="D13" s="5"/>
      <c r="E13" s="1"/>
      <c r="F13" s="1"/>
      <c r="G13" s="1"/>
      <c r="H13" s="1"/>
      <c r="I13" s="4"/>
      <c r="J13" s="1"/>
      <c r="K13" s="5"/>
    </row>
    <row r="14" spans="1:11">
      <c r="A14" s="4"/>
      <c r="B14" s="1"/>
      <c r="C14" s="1"/>
      <c r="D14" s="5"/>
      <c r="E14" s="1"/>
      <c r="F14" s="1"/>
      <c r="G14" s="1"/>
      <c r="H14" s="1"/>
      <c r="I14" s="4"/>
      <c r="J14" s="1"/>
      <c r="K14" s="5"/>
    </row>
    <row r="15" spans="1:11">
      <c r="A15" s="4"/>
      <c r="B15" s="1"/>
      <c r="C15" s="1"/>
      <c r="D15" s="5"/>
      <c r="E15" s="1"/>
      <c r="F15" s="1"/>
      <c r="G15" s="1"/>
      <c r="H15" s="1"/>
      <c r="I15" s="4"/>
      <c r="J15" s="1"/>
      <c r="K15" s="5"/>
    </row>
    <row r="16" spans="1:11">
      <c r="A16" s="4"/>
      <c r="B16" s="1"/>
      <c r="C16" s="1"/>
      <c r="D16" s="5"/>
      <c r="E16" s="1"/>
      <c r="F16" s="1"/>
      <c r="G16" s="1"/>
      <c r="H16" s="1"/>
      <c r="I16" s="4"/>
      <c r="J16" s="1"/>
      <c r="K16" s="5"/>
    </row>
    <row r="17" spans="1:11">
      <c r="A17" s="4"/>
      <c r="B17" s="1"/>
      <c r="C17" s="1"/>
      <c r="D17" s="5"/>
      <c r="E17" s="1"/>
      <c r="F17" s="1"/>
      <c r="G17" s="1"/>
      <c r="H17" s="1"/>
      <c r="I17" s="4"/>
      <c r="J17" s="1"/>
      <c r="K17" s="5"/>
    </row>
    <row r="18" spans="1:11">
      <c r="A18" s="4"/>
      <c r="B18" s="1"/>
      <c r="C18" s="1"/>
      <c r="D18" s="5"/>
      <c r="E18" s="1"/>
      <c r="F18" s="1"/>
      <c r="G18" s="1"/>
      <c r="H18" s="1"/>
      <c r="I18" s="4"/>
      <c r="J18" s="1"/>
      <c r="K18" s="5"/>
    </row>
    <row r="19" spans="1:11" ht="18">
      <c r="A19" s="18" t="s">
        <v>33</v>
      </c>
      <c r="B19" s="19"/>
      <c r="C19" s="1"/>
      <c r="D19" s="5"/>
      <c r="E19" s="1"/>
      <c r="F19" s="1"/>
      <c r="G19" s="1"/>
      <c r="H19" s="1"/>
      <c r="I19" s="4"/>
      <c r="J19" s="1"/>
      <c r="K19" s="5"/>
    </row>
    <row r="20" spans="1:11" ht="15">
      <c r="A20" s="20" t="s">
        <v>34</v>
      </c>
      <c r="B20" s="26"/>
      <c r="C20" s="1"/>
      <c r="D20" s="5"/>
      <c r="E20" s="1"/>
      <c r="F20" s="1"/>
      <c r="G20" s="1"/>
      <c r="H20" s="1"/>
      <c r="I20" s="4"/>
      <c r="J20" s="1"/>
      <c r="K20" s="5"/>
    </row>
    <row r="21" spans="1:11" ht="14.25">
      <c r="A21" s="23" t="s">
        <v>35</v>
      </c>
      <c r="B21" s="24"/>
      <c r="C21" s="1"/>
      <c r="D21" s="5"/>
      <c r="E21" s="1"/>
      <c r="F21" s="1"/>
      <c r="G21" s="1"/>
      <c r="H21" s="1"/>
      <c r="I21" s="4"/>
      <c r="J21" s="1"/>
      <c r="K21" s="5"/>
    </row>
    <row r="22" spans="1:11" ht="15">
      <c r="A22" s="25" t="s">
        <v>36</v>
      </c>
      <c r="B22" s="25" t="s">
        <v>37</v>
      </c>
      <c r="C22" s="25" t="s">
        <v>38</v>
      </c>
      <c r="D22" s="5"/>
      <c r="E22" s="1"/>
      <c r="F22" s="1"/>
      <c r="G22" s="1"/>
      <c r="H22" s="1"/>
      <c r="I22" s="4"/>
      <c r="J22" s="1"/>
      <c r="K22" s="5"/>
    </row>
    <row r="23" spans="1:11">
      <c r="A23" s="22" t="s">
        <v>55</v>
      </c>
      <c r="B23" s="1" t="s">
        <v>39</v>
      </c>
      <c r="C23" s="1" t="s">
        <v>62</v>
      </c>
      <c r="D23" s="5"/>
      <c r="E23" s="1"/>
      <c r="F23" s="1"/>
      <c r="G23" s="1"/>
      <c r="H23" s="1"/>
      <c r="I23" s="4"/>
      <c r="J23" s="1"/>
      <c r="K23" s="5"/>
    </row>
    <row r="24" spans="1:11">
      <c r="A24" s="4"/>
      <c r="B24" s="1"/>
      <c r="C24" s="1"/>
      <c r="D24" s="5"/>
      <c r="E24" s="1"/>
      <c r="F24" s="1"/>
      <c r="G24" s="1"/>
      <c r="H24" s="1"/>
      <c r="I24" s="4"/>
      <c r="J24" s="1"/>
      <c r="K24" s="5"/>
    </row>
    <row r="25" spans="1:11" ht="14.25">
      <c r="A25" s="23" t="s">
        <v>41</v>
      </c>
      <c r="B25" s="24"/>
      <c r="C25" s="1"/>
      <c r="D25" s="5"/>
      <c r="E25" s="1"/>
      <c r="F25" s="1"/>
      <c r="G25" s="1"/>
      <c r="H25" s="1"/>
      <c r="I25" s="4"/>
      <c r="J25" s="1"/>
      <c r="K25" s="5"/>
    </row>
    <row r="26" spans="1:11" ht="15">
      <c r="A26" s="25" t="s">
        <v>36</v>
      </c>
      <c r="B26" s="25" t="s">
        <v>37</v>
      </c>
      <c r="C26" s="25" t="s">
        <v>38</v>
      </c>
      <c r="D26" s="5"/>
      <c r="E26" s="1"/>
      <c r="F26" s="1"/>
      <c r="G26" s="1"/>
      <c r="H26" s="1"/>
      <c r="I26" s="4"/>
      <c r="J26" s="1"/>
      <c r="K26" s="5"/>
    </row>
    <row r="27" spans="1:11">
      <c r="A27" s="22" t="s">
        <v>46</v>
      </c>
      <c r="B27" s="1" t="s">
        <v>42</v>
      </c>
      <c r="C27" s="1" t="s">
        <v>63</v>
      </c>
      <c r="D27" s="5"/>
      <c r="E27" s="1"/>
      <c r="F27" s="1"/>
      <c r="G27" s="1"/>
      <c r="H27" s="1"/>
      <c r="I27" s="4"/>
      <c r="J27" s="1"/>
      <c r="K27" s="5"/>
    </row>
  </sheetData>
  <mergeCells count="11">
    <mergeCell ref="K3:K4"/>
    <mergeCell ref="A5:J5"/>
    <mergeCell ref="A8:J8"/>
    <mergeCell ref="A1:K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K31"/>
  <sheetViews>
    <sheetView workbookViewId="0">
      <selection activeCell="D20" sqref="D20"/>
    </sheetView>
  </sheetViews>
  <sheetFormatPr defaultRowHeight="12.75"/>
  <cols>
    <col min="1" max="1" width="28.28515625" style="4" bestFit="1" customWidth="1"/>
    <col min="2" max="2" width="21.42578125" style="1" bestFit="1" customWidth="1"/>
    <col min="3" max="3" width="10.5703125" style="1" bestFit="1" customWidth="1"/>
    <col min="4" max="4" width="30.42578125" style="5" bestFit="1" customWidth="1"/>
    <col min="5" max="6" width="6.85546875" style="1" bestFit="1" customWidth="1"/>
    <col min="7" max="7" width="5.5703125" style="1" bestFit="1" customWidth="1"/>
    <col min="8" max="8" width="4.5703125" style="1" bestFit="1" customWidth="1"/>
    <col min="9" max="9" width="7.85546875" style="4" bestFit="1" customWidth="1"/>
    <col min="10" max="10" width="8.5703125" style="1" bestFit="1" customWidth="1"/>
    <col min="11" max="11" width="15.42578125" style="5" bestFit="1" customWidth="1"/>
    <col min="12" max="16384" width="9.140625" style="1"/>
  </cols>
  <sheetData>
    <row r="1" spans="1:11" ht="15" customHeight="1">
      <c r="A1" s="51" t="s">
        <v>879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38.2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s="2" customFormat="1" ht="12.75" customHeight="1">
      <c r="A3" s="42" t="s">
        <v>0</v>
      </c>
      <c r="B3" s="44" t="s">
        <v>8</v>
      </c>
      <c r="C3" s="46" t="s">
        <v>3</v>
      </c>
      <c r="D3" s="46" t="s">
        <v>7</v>
      </c>
      <c r="E3" s="46" t="s">
        <v>1</v>
      </c>
      <c r="F3" s="46"/>
      <c r="G3" s="46"/>
      <c r="H3" s="46"/>
      <c r="I3" s="46" t="s">
        <v>2</v>
      </c>
      <c r="J3" s="46" t="s">
        <v>5</v>
      </c>
      <c r="K3" s="47" t="s">
        <v>4</v>
      </c>
    </row>
    <row r="4" spans="1:11" s="2" customFormat="1" ht="21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45"/>
      <c r="J4" s="45"/>
      <c r="K4" s="48"/>
    </row>
    <row r="5" spans="1:11" ht="15">
      <c r="A5" s="49" t="s">
        <v>9</v>
      </c>
      <c r="B5" s="50"/>
      <c r="C5" s="50"/>
      <c r="D5" s="50"/>
      <c r="E5" s="50"/>
      <c r="F5" s="50"/>
      <c r="G5" s="50"/>
      <c r="H5" s="50"/>
      <c r="I5" s="49"/>
      <c r="J5" s="50"/>
    </row>
    <row r="6" spans="1:11">
      <c r="A6" s="6" t="s">
        <v>10</v>
      </c>
      <c r="B6" s="7" t="s">
        <v>11</v>
      </c>
      <c r="C6" s="7" t="s">
        <v>12</v>
      </c>
      <c r="D6" s="8" t="s">
        <v>13</v>
      </c>
      <c r="E6" s="7" t="s">
        <v>74</v>
      </c>
      <c r="F6" s="7" t="s">
        <v>96</v>
      </c>
      <c r="G6" s="9" t="s">
        <v>14</v>
      </c>
      <c r="H6" s="9"/>
      <c r="I6" s="6" t="s">
        <v>15</v>
      </c>
      <c r="J6" s="7" t="str">
        <f>"169,3563"</f>
        <v>169,3563</v>
      </c>
      <c r="K6" s="8" t="s">
        <v>16</v>
      </c>
    </row>
    <row r="8" spans="1:11" ht="15">
      <c r="A8" s="34" t="s">
        <v>18</v>
      </c>
      <c r="B8" s="35"/>
      <c r="C8" s="35"/>
      <c r="D8" s="35"/>
      <c r="E8" s="35"/>
      <c r="F8" s="35"/>
      <c r="G8" s="35"/>
      <c r="H8" s="35"/>
      <c r="I8" s="34"/>
      <c r="J8" s="35"/>
    </row>
    <row r="9" spans="1:11">
      <c r="A9" s="6" t="s">
        <v>19</v>
      </c>
      <c r="B9" s="7" t="s">
        <v>20</v>
      </c>
      <c r="C9" s="7" t="s">
        <v>21</v>
      </c>
      <c r="D9" s="8" t="s">
        <v>13</v>
      </c>
      <c r="E9" s="7" t="s">
        <v>22</v>
      </c>
      <c r="F9" s="9"/>
      <c r="G9" s="9"/>
      <c r="H9" s="9"/>
      <c r="I9" s="6" t="s">
        <v>23</v>
      </c>
      <c r="J9" s="7" t="str">
        <f>"145,3790"</f>
        <v>145,3790</v>
      </c>
      <c r="K9" s="8" t="s">
        <v>24</v>
      </c>
    </row>
    <row r="11" spans="1:11" ht="15">
      <c r="A11" s="34" t="s">
        <v>25</v>
      </c>
      <c r="B11" s="35"/>
      <c r="C11" s="35"/>
      <c r="D11" s="35"/>
      <c r="E11" s="35"/>
      <c r="F11" s="35"/>
      <c r="G11" s="35"/>
      <c r="H11" s="35"/>
      <c r="I11" s="34"/>
      <c r="J11" s="35"/>
    </row>
    <row r="12" spans="1:11">
      <c r="A12" s="14" t="s">
        <v>26</v>
      </c>
      <c r="B12" s="15" t="s">
        <v>27</v>
      </c>
      <c r="C12" s="15" t="s">
        <v>28</v>
      </c>
      <c r="D12" s="16" t="s">
        <v>29</v>
      </c>
      <c r="E12" s="15" t="s">
        <v>115</v>
      </c>
      <c r="F12" s="17" t="s">
        <v>30</v>
      </c>
      <c r="G12" s="15" t="s">
        <v>30</v>
      </c>
      <c r="H12" s="17"/>
      <c r="I12" s="14" t="s">
        <v>31</v>
      </c>
      <c r="J12" s="15" t="str">
        <f>"178,8145"</f>
        <v>178,8145</v>
      </c>
      <c r="K12" s="16" t="s">
        <v>32</v>
      </c>
    </row>
    <row r="22" spans="1:3" ht="18">
      <c r="A22" s="18" t="s">
        <v>33</v>
      </c>
      <c r="B22" s="19"/>
    </row>
    <row r="23" spans="1:3" ht="15">
      <c r="A23" s="20" t="s">
        <v>34</v>
      </c>
      <c r="B23" s="21"/>
    </row>
    <row r="24" spans="1:3" ht="14.25">
      <c r="A24" s="23" t="s">
        <v>35</v>
      </c>
      <c r="B24" s="24"/>
    </row>
    <row r="25" spans="1:3" ht="15">
      <c r="A25" s="25" t="s">
        <v>36</v>
      </c>
      <c r="B25" s="25" t="s">
        <v>37</v>
      </c>
      <c r="C25" s="25" t="s">
        <v>38</v>
      </c>
    </row>
    <row r="26" spans="1:3">
      <c r="A26" s="22" t="s">
        <v>26</v>
      </c>
      <c r="B26" s="1" t="s">
        <v>39</v>
      </c>
      <c r="C26" s="1" t="s">
        <v>40</v>
      </c>
    </row>
    <row r="28" spans="1:3" ht="14.25">
      <c r="A28" s="23" t="s">
        <v>41</v>
      </c>
      <c r="B28" s="24"/>
    </row>
    <row r="29" spans="1:3" ht="15">
      <c r="A29" s="25" t="s">
        <v>36</v>
      </c>
      <c r="B29" s="25" t="s">
        <v>37</v>
      </c>
      <c r="C29" s="25" t="s">
        <v>38</v>
      </c>
    </row>
    <row r="30" spans="1:3">
      <c r="A30" s="22" t="s">
        <v>10</v>
      </c>
      <c r="B30" s="1" t="s">
        <v>42</v>
      </c>
      <c r="C30" s="1" t="s">
        <v>43</v>
      </c>
    </row>
    <row r="31" spans="1:3">
      <c r="A31" s="22" t="s">
        <v>19</v>
      </c>
      <c r="B31" s="1" t="s">
        <v>42</v>
      </c>
      <c r="C31" s="1" t="s">
        <v>44</v>
      </c>
    </row>
  </sheetData>
  <mergeCells count="12">
    <mergeCell ref="A5:J5"/>
    <mergeCell ref="A8:J8"/>
    <mergeCell ref="A11:J11"/>
    <mergeCell ref="A1:K2"/>
    <mergeCell ref="E3:H3"/>
    <mergeCell ref="A3:A4"/>
    <mergeCell ref="B3:B4"/>
    <mergeCell ref="C3:C4"/>
    <mergeCell ref="K3:K4"/>
    <mergeCell ref="D3:D4"/>
    <mergeCell ref="I3:I4"/>
    <mergeCell ref="J3:J4"/>
  </mergeCells>
  <phoneticPr fontId="0" type="noConversion"/>
  <pageMargins left="0.19" right="0.47" top="0.45" bottom="0.49" header="0.5" footer="0.5"/>
  <pageSetup scale="59" fitToHeight="10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H12" sqref="H12"/>
    </sheetView>
  </sheetViews>
  <sheetFormatPr defaultRowHeight="12.75"/>
  <cols>
    <col min="1" max="1" width="20.28515625" customWidth="1"/>
    <col min="2" max="2" width="27.5703125" customWidth="1"/>
    <col min="3" max="4" width="10.5703125" customWidth="1"/>
    <col min="5" max="5" width="30.28515625" customWidth="1"/>
    <col min="6" max="6" width="12" customWidth="1"/>
  </cols>
  <sheetData>
    <row r="1" spans="1:6">
      <c r="A1" s="51" t="s">
        <v>880</v>
      </c>
      <c r="B1" s="52"/>
      <c r="C1" s="52"/>
      <c r="D1" s="52"/>
      <c r="E1" s="52"/>
      <c r="F1" s="52"/>
    </row>
    <row r="2" spans="1:6" ht="62.25" customHeight="1" thickBot="1">
      <c r="A2" s="54"/>
      <c r="B2" s="55"/>
      <c r="C2" s="55"/>
      <c r="D2" s="55"/>
      <c r="E2" s="55"/>
      <c r="F2" s="55"/>
    </row>
    <row r="3" spans="1:6">
      <c r="A3" s="42" t="s">
        <v>0</v>
      </c>
      <c r="B3" s="44" t="s">
        <v>8</v>
      </c>
      <c r="C3" s="46" t="s">
        <v>3</v>
      </c>
      <c r="D3" s="59" t="s">
        <v>881</v>
      </c>
      <c r="E3" s="61" t="s">
        <v>7</v>
      </c>
      <c r="F3" s="63" t="s">
        <v>887</v>
      </c>
    </row>
    <row r="4" spans="1:6" ht="26.25" customHeight="1" thickBot="1">
      <c r="A4" s="43"/>
      <c r="B4" s="45"/>
      <c r="C4" s="45"/>
      <c r="D4" s="60"/>
      <c r="E4" s="62"/>
      <c r="F4" s="64"/>
    </row>
    <row r="5" spans="1:6" ht="26.25" customHeight="1">
      <c r="A5" s="49" t="s">
        <v>122</v>
      </c>
      <c r="B5" s="50"/>
      <c r="C5" s="50"/>
      <c r="D5" s="50"/>
      <c r="E5" s="50"/>
      <c r="F5" s="49"/>
    </row>
    <row r="6" spans="1:6" ht="16.5" customHeight="1">
      <c r="A6" s="14" t="s">
        <v>897</v>
      </c>
      <c r="B6" s="15" t="s">
        <v>896</v>
      </c>
      <c r="C6" s="15" t="s">
        <v>898</v>
      </c>
      <c r="D6" s="15" t="s">
        <v>899</v>
      </c>
      <c r="E6" s="16" t="s">
        <v>894</v>
      </c>
      <c r="F6" s="32" t="s">
        <v>900</v>
      </c>
    </row>
    <row r="7" spans="1:6" ht="16.5" customHeight="1" thickBot="1">
      <c r="A7" s="14" t="s">
        <v>897</v>
      </c>
      <c r="B7" s="15" t="s">
        <v>892</v>
      </c>
      <c r="C7" s="15" t="s">
        <v>898</v>
      </c>
      <c r="D7" s="15" t="s">
        <v>899</v>
      </c>
      <c r="E7" s="16" t="s">
        <v>894</v>
      </c>
      <c r="F7" s="32" t="s">
        <v>900</v>
      </c>
    </row>
    <row r="8" spans="1:6" ht="26.25" customHeight="1">
      <c r="A8" s="49" t="s">
        <v>193</v>
      </c>
      <c r="B8" s="50"/>
      <c r="C8" s="50"/>
      <c r="D8" s="50"/>
      <c r="E8" s="50"/>
      <c r="F8" s="49"/>
    </row>
    <row r="9" spans="1:6" ht="14.25" customHeight="1">
      <c r="A9" s="14" t="s">
        <v>891</v>
      </c>
      <c r="B9" s="15" t="s">
        <v>896</v>
      </c>
      <c r="C9" s="15" t="s">
        <v>893</v>
      </c>
      <c r="D9" s="15" t="s">
        <v>495</v>
      </c>
      <c r="E9" s="16" t="s">
        <v>894</v>
      </c>
      <c r="F9" s="32" t="s">
        <v>895</v>
      </c>
    </row>
    <row r="10" spans="1:6" ht="16.5" customHeight="1" thickBot="1">
      <c r="A10" s="14" t="s">
        <v>891</v>
      </c>
      <c r="B10" s="15" t="s">
        <v>892</v>
      </c>
      <c r="C10" s="15" t="s">
        <v>893</v>
      </c>
      <c r="D10" s="15" t="s">
        <v>495</v>
      </c>
      <c r="E10" s="16" t="s">
        <v>894</v>
      </c>
      <c r="F10" s="32" t="s">
        <v>895</v>
      </c>
    </row>
    <row r="11" spans="1:6" ht="15">
      <c r="A11" s="49" t="s">
        <v>9</v>
      </c>
      <c r="B11" s="50"/>
      <c r="C11" s="50"/>
      <c r="D11" s="50"/>
      <c r="E11" s="50"/>
      <c r="F11" s="49"/>
    </row>
    <row r="12" spans="1:6">
      <c r="A12" s="14" t="s">
        <v>87</v>
      </c>
      <c r="B12" s="15" t="s">
        <v>88</v>
      </c>
      <c r="C12" s="15" t="s">
        <v>12</v>
      </c>
      <c r="D12" s="15" t="s">
        <v>888</v>
      </c>
      <c r="E12" s="16" t="s">
        <v>889</v>
      </c>
      <c r="F12" s="32" t="s">
        <v>890</v>
      </c>
    </row>
    <row r="13" spans="1:6">
      <c r="A13" s="4"/>
      <c r="B13" s="1"/>
      <c r="C13" s="1"/>
      <c r="D13" s="1"/>
      <c r="E13" s="5"/>
      <c r="F13" s="4"/>
    </row>
    <row r="14" spans="1:6" ht="15">
      <c r="A14" s="34" t="s">
        <v>164</v>
      </c>
      <c r="B14" s="35"/>
      <c r="C14" s="35"/>
      <c r="D14" s="35"/>
      <c r="E14" s="35"/>
      <c r="F14" s="34"/>
    </row>
    <row r="15" spans="1:6">
      <c r="A15" s="14" t="s">
        <v>235</v>
      </c>
      <c r="B15" s="15" t="s">
        <v>236</v>
      </c>
      <c r="C15" s="33" t="s">
        <v>906</v>
      </c>
      <c r="D15" s="33" t="s">
        <v>903</v>
      </c>
      <c r="E15" s="33"/>
      <c r="F15" s="32" t="s">
        <v>907</v>
      </c>
    </row>
    <row r="16" spans="1:6">
      <c r="A16" s="14" t="s">
        <v>901</v>
      </c>
      <c r="B16" s="15" t="s">
        <v>902</v>
      </c>
      <c r="C16" s="15" t="s">
        <v>903</v>
      </c>
      <c r="D16" s="15" t="s">
        <v>903</v>
      </c>
      <c r="E16" s="16" t="s">
        <v>904</v>
      </c>
      <c r="F16" s="32" t="s">
        <v>905</v>
      </c>
    </row>
    <row r="17" spans="1:6">
      <c r="A17" s="4"/>
      <c r="B17" s="1"/>
      <c r="C17" s="1"/>
      <c r="D17" s="1"/>
      <c r="E17" s="5"/>
      <c r="F17" s="4"/>
    </row>
    <row r="18" spans="1:6" ht="15">
      <c r="A18" s="34" t="s">
        <v>99</v>
      </c>
      <c r="B18" s="35"/>
      <c r="C18" s="35"/>
      <c r="D18" s="35"/>
      <c r="E18" s="35"/>
      <c r="F18" s="34"/>
    </row>
    <row r="19" spans="1:6">
      <c r="A19" s="14" t="s">
        <v>883</v>
      </c>
      <c r="B19" s="15" t="s">
        <v>884</v>
      </c>
      <c r="C19" s="15" t="s">
        <v>885</v>
      </c>
      <c r="D19" s="15" t="s">
        <v>514</v>
      </c>
      <c r="E19" s="16"/>
      <c r="F19" s="32" t="s">
        <v>886</v>
      </c>
    </row>
  </sheetData>
  <mergeCells count="12">
    <mergeCell ref="A11:F11"/>
    <mergeCell ref="A14:F14"/>
    <mergeCell ref="A18:F18"/>
    <mergeCell ref="D3:D4"/>
    <mergeCell ref="A1:F2"/>
    <mergeCell ref="A3:A4"/>
    <mergeCell ref="B3:B4"/>
    <mergeCell ref="C3:C4"/>
    <mergeCell ref="E3:E4"/>
    <mergeCell ref="F3:F4"/>
    <mergeCell ref="A8:F8"/>
    <mergeCell ref="A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M16" sqref="M16"/>
    </sheetView>
  </sheetViews>
  <sheetFormatPr defaultRowHeight="12.75"/>
  <cols>
    <col min="1" max="1" width="22.140625" customWidth="1"/>
    <col min="2" max="2" width="23.7109375" customWidth="1"/>
    <col min="4" max="4" width="33.85546875" customWidth="1"/>
    <col min="11" max="11" width="23" customWidth="1"/>
  </cols>
  <sheetData>
    <row r="1" spans="1:11">
      <c r="A1" s="51" t="s">
        <v>921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39.7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65</v>
      </c>
      <c r="F3" s="46"/>
      <c r="G3" s="46"/>
      <c r="H3" s="46"/>
      <c r="I3" s="46" t="s">
        <v>2</v>
      </c>
      <c r="J3" s="46" t="s">
        <v>5</v>
      </c>
      <c r="K3" s="47" t="s">
        <v>4</v>
      </c>
    </row>
    <row r="4" spans="1:11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45"/>
      <c r="J4" s="45"/>
      <c r="K4" s="48"/>
    </row>
    <row r="5" spans="1:11" ht="15">
      <c r="A5" s="49" t="s">
        <v>128</v>
      </c>
      <c r="B5" s="50"/>
      <c r="C5" s="50"/>
      <c r="D5" s="50"/>
      <c r="E5" s="50"/>
      <c r="F5" s="50"/>
      <c r="G5" s="50"/>
      <c r="H5" s="50"/>
      <c r="I5" s="49"/>
      <c r="J5" s="50"/>
      <c r="K5" s="5"/>
    </row>
    <row r="6" spans="1:11">
      <c r="A6" s="6" t="s">
        <v>432</v>
      </c>
      <c r="B6" s="7" t="s">
        <v>433</v>
      </c>
      <c r="C6" s="7" t="s">
        <v>434</v>
      </c>
      <c r="D6" s="8" t="s">
        <v>132</v>
      </c>
      <c r="E6" s="9" t="s">
        <v>86</v>
      </c>
      <c r="F6" s="9" t="s">
        <v>231</v>
      </c>
      <c r="G6" s="9" t="s">
        <v>231</v>
      </c>
      <c r="H6" s="9"/>
      <c r="I6" s="6" t="s">
        <v>203</v>
      </c>
      <c r="J6" s="7" t="str">
        <f>"0,0000"</f>
        <v>0,0000</v>
      </c>
      <c r="K6" s="8" t="s">
        <v>53</v>
      </c>
    </row>
    <row r="7" spans="1:11">
      <c r="A7" s="27" t="s">
        <v>435</v>
      </c>
      <c r="B7" s="28" t="s">
        <v>436</v>
      </c>
      <c r="C7" s="28" t="s">
        <v>437</v>
      </c>
      <c r="D7" s="29" t="s">
        <v>132</v>
      </c>
      <c r="E7" s="28" t="s">
        <v>142</v>
      </c>
      <c r="F7" s="30" t="s">
        <v>438</v>
      </c>
      <c r="G7" s="30" t="s">
        <v>438</v>
      </c>
      <c r="H7" s="30"/>
      <c r="I7" s="27" t="s">
        <v>439</v>
      </c>
      <c r="J7" s="28" t="str">
        <f>"108,8007"</f>
        <v>108,8007</v>
      </c>
      <c r="K7" s="29" t="s">
        <v>440</v>
      </c>
    </row>
    <row r="8" spans="1:11">
      <c r="A8" s="10" t="s">
        <v>441</v>
      </c>
      <c r="B8" s="11" t="s">
        <v>442</v>
      </c>
      <c r="C8" s="11" t="s">
        <v>443</v>
      </c>
      <c r="D8" s="12" t="s">
        <v>248</v>
      </c>
      <c r="E8" s="13" t="s">
        <v>444</v>
      </c>
      <c r="F8" s="13" t="s">
        <v>444</v>
      </c>
      <c r="G8" s="13" t="s">
        <v>444</v>
      </c>
      <c r="H8" s="13"/>
      <c r="I8" s="10" t="s">
        <v>203</v>
      </c>
      <c r="J8" s="11" t="str">
        <f>"0,0000"</f>
        <v>0,0000</v>
      </c>
      <c r="K8" s="12" t="s">
        <v>53</v>
      </c>
    </row>
    <row r="9" spans="1:11">
      <c r="A9" s="4"/>
      <c r="B9" s="1"/>
      <c r="C9" s="1"/>
      <c r="D9" s="5"/>
      <c r="E9" s="1"/>
      <c r="F9" s="1"/>
      <c r="G9" s="1"/>
      <c r="H9" s="1"/>
      <c r="I9" s="4"/>
      <c r="J9" s="1"/>
      <c r="K9" s="5"/>
    </row>
    <row r="10" spans="1:11" ht="15">
      <c r="A10" s="34" t="s">
        <v>9</v>
      </c>
      <c r="B10" s="35"/>
      <c r="C10" s="35"/>
      <c r="D10" s="35"/>
      <c r="E10" s="35"/>
      <c r="F10" s="35"/>
      <c r="G10" s="35"/>
      <c r="H10" s="35"/>
      <c r="I10" s="34"/>
      <c r="J10" s="35"/>
      <c r="K10" s="5"/>
    </row>
    <row r="11" spans="1:11">
      <c r="A11" s="6" t="s">
        <v>445</v>
      </c>
      <c r="B11" s="7" t="s">
        <v>446</v>
      </c>
      <c r="C11" s="7" t="s">
        <v>447</v>
      </c>
      <c r="D11" s="8" t="s">
        <v>176</v>
      </c>
      <c r="E11" s="7" t="s">
        <v>232</v>
      </c>
      <c r="F11" s="7" t="s">
        <v>141</v>
      </c>
      <c r="G11" s="7" t="s">
        <v>225</v>
      </c>
      <c r="H11" s="9"/>
      <c r="I11" s="6" t="s">
        <v>226</v>
      </c>
      <c r="J11" s="7" t="str">
        <f>"104,5259"</f>
        <v>104,5259</v>
      </c>
      <c r="K11" s="8" t="s">
        <v>215</v>
      </c>
    </row>
    <row r="12" spans="1:11">
      <c r="A12" s="10" t="s">
        <v>448</v>
      </c>
      <c r="B12" s="11" t="s">
        <v>449</v>
      </c>
      <c r="C12" s="11" t="s">
        <v>450</v>
      </c>
      <c r="D12" s="12" t="s">
        <v>248</v>
      </c>
      <c r="E12" s="13" t="s">
        <v>50</v>
      </c>
      <c r="F12" s="11" t="s">
        <v>50</v>
      </c>
      <c r="G12" s="13" t="s">
        <v>72</v>
      </c>
      <c r="H12" s="13"/>
      <c r="I12" s="10" t="s">
        <v>220</v>
      </c>
      <c r="J12" s="11" t="str">
        <f>"110,4960"</f>
        <v>110,4960</v>
      </c>
      <c r="K12" s="12" t="s">
        <v>53</v>
      </c>
    </row>
    <row r="13" spans="1:11">
      <c r="A13" s="4"/>
      <c r="B13" s="1"/>
      <c r="C13" s="1"/>
      <c r="D13" s="5"/>
      <c r="E13" s="1"/>
      <c r="F13" s="1"/>
      <c r="G13" s="1"/>
      <c r="H13" s="1"/>
      <c r="I13" s="4"/>
      <c r="J13" s="1"/>
      <c r="K13" s="5"/>
    </row>
    <row r="14" spans="1:11" ht="15">
      <c r="A14" s="34" t="s">
        <v>45</v>
      </c>
      <c r="B14" s="35"/>
      <c r="C14" s="35"/>
      <c r="D14" s="35"/>
      <c r="E14" s="35"/>
      <c r="F14" s="35"/>
      <c r="G14" s="35"/>
      <c r="H14" s="35"/>
      <c r="I14" s="34"/>
      <c r="J14" s="35"/>
      <c r="K14" s="5"/>
    </row>
    <row r="15" spans="1:11">
      <c r="A15" s="6" t="s">
        <v>451</v>
      </c>
      <c r="B15" s="7" t="s">
        <v>452</v>
      </c>
      <c r="C15" s="7" t="s">
        <v>347</v>
      </c>
      <c r="D15" s="8" t="s">
        <v>248</v>
      </c>
      <c r="E15" s="7" t="s">
        <v>232</v>
      </c>
      <c r="F15" s="9" t="s">
        <v>141</v>
      </c>
      <c r="G15" s="9" t="s">
        <v>141</v>
      </c>
      <c r="H15" s="9"/>
      <c r="I15" s="6" t="s">
        <v>234</v>
      </c>
      <c r="J15" s="7" t="str">
        <f>"85,0850"</f>
        <v>85,0850</v>
      </c>
      <c r="K15" s="8" t="s">
        <v>931</v>
      </c>
    </row>
    <row r="16" spans="1:11">
      <c r="A16" s="10" t="s">
        <v>453</v>
      </c>
      <c r="B16" s="11" t="s">
        <v>454</v>
      </c>
      <c r="C16" s="11" t="s">
        <v>223</v>
      </c>
      <c r="D16" s="12" t="s">
        <v>248</v>
      </c>
      <c r="E16" s="13" t="s">
        <v>217</v>
      </c>
      <c r="F16" s="13" t="s">
        <v>217</v>
      </c>
      <c r="G16" s="11" t="s">
        <v>217</v>
      </c>
      <c r="H16" s="13"/>
      <c r="I16" s="10" t="s">
        <v>353</v>
      </c>
      <c r="J16" s="11" t="str">
        <f>"107,7285"</f>
        <v>107,7285</v>
      </c>
      <c r="K16" s="12" t="s">
        <v>312</v>
      </c>
    </row>
    <row r="17" spans="1:11">
      <c r="A17" s="4"/>
      <c r="B17" s="1"/>
      <c r="C17" s="1"/>
      <c r="D17" s="5"/>
      <c r="E17" s="1"/>
      <c r="F17" s="1"/>
      <c r="G17" s="1"/>
      <c r="H17" s="1"/>
      <c r="I17" s="4"/>
      <c r="J17" s="1"/>
      <c r="K17" s="5"/>
    </row>
    <row r="18" spans="1:11" ht="15">
      <c r="A18" s="34" t="s">
        <v>164</v>
      </c>
      <c r="B18" s="35"/>
      <c r="C18" s="35"/>
      <c r="D18" s="35"/>
      <c r="E18" s="35"/>
      <c r="F18" s="35"/>
      <c r="G18" s="35"/>
      <c r="H18" s="35"/>
      <c r="I18" s="34"/>
      <c r="J18" s="35"/>
      <c r="K18" s="5"/>
    </row>
    <row r="19" spans="1:11">
      <c r="A19" s="14" t="s">
        <v>455</v>
      </c>
      <c r="B19" s="15" t="s">
        <v>456</v>
      </c>
      <c r="C19" s="15" t="s">
        <v>457</v>
      </c>
      <c r="D19" s="16" t="s">
        <v>248</v>
      </c>
      <c r="E19" s="15" t="s">
        <v>50</v>
      </c>
      <c r="F19" s="17" t="s">
        <v>148</v>
      </c>
      <c r="G19" s="17" t="s">
        <v>148</v>
      </c>
      <c r="H19" s="17"/>
      <c r="I19" s="14" t="s">
        <v>220</v>
      </c>
      <c r="J19" s="15" t="str">
        <f>"98,9962"</f>
        <v>98,9962</v>
      </c>
      <c r="K19" s="16" t="s">
        <v>312</v>
      </c>
    </row>
    <row r="20" spans="1:11" ht="15">
      <c r="A20" s="34" t="s">
        <v>99</v>
      </c>
      <c r="B20" s="35"/>
      <c r="C20" s="35"/>
      <c r="D20" s="35"/>
      <c r="E20" s="35"/>
      <c r="F20" s="35"/>
      <c r="G20" s="35"/>
      <c r="H20" s="35"/>
      <c r="I20" s="34"/>
      <c r="J20" s="35"/>
      <c r="K20" s="5"/>
    </row>
    <row r="21" spans="1:11">
      <c r="A21" s="14" t="s">
        <v>459</v>
      </c>
      <c r="B21" s="15" t="s">
        <v>460</v>
      </c>
      <c r="C21" s="15" t="s">
        <v>461</v>
      </c>
      <c r="D21" s="16" t="s">
        <v>132</v>
      </c>
      <c r="E21" s="15" t="s">
        <v>72</v>
      </c>
      <c r="F21" s="17" t="s">
        <v>51</v>
      </c>
      <c r="G21" s="17" t="s">
        <v>51</v>
      </c>
      <c r="H21" s="17"/>
      <c r="I21" s="14" t="s">
        <v>240</v>
      </c>
      <c r="J21" s="15" t="str">
        <f>"99,0760"</f>
        <v>99,0760</v>
      </c>
      <c r="K21" s="16" t="s">
        <v>462</v>
      </c>
    </row>
    <row r="22" spans="1:11">
      <c r="A22" s="14" t="s">
        <v>463</v>
      </c>
      <c r="B22" s="15" t="s">
        <v>464</v>
      </c>
      <c r="C22" s="15" t="s">
        <v>146</v>
      </c>
      <c r="D22" s="16" t="s">
        <v>132</v>
      </c>
      <c r="E22" s="15" t="s">
        <v>84</v>
      </c>
      <c r="F22" s="17" t="s">
        <v>85</v>
      </c>
      <c r="G22" s="15" t="s">
        <v>85</v>
      </c>
      <c r="H22" s="17"/>
      <c r="I22" s="14" t="s">
        <v>465</v>
      </c>
      <c r="J22" s="15" t="str">
        <f>"125,0333"</f>
        <v>125,0333</v>
      </c>
      <c r="K22" s="16" t="s">
        <v>53</v>
      </c>
    </row>
    <row r="23" spans="1:11">
      <c r="A23" s="4"/>
      <c r="B23" s="1"/>
      <c r="C23" s="1"/>
      <c r="D23" s="5"/>
      <c r="E23" s="1"/>
      <c r="F23" s="1"/>
      <c r="G23" s="1"/>
      <c r="H23" s="1"/>
      <c r="I23" s="4"/>
      <c r="J23" s="1"/>
      <c r="K23" s="5"/>
    </row>
    <row r="24" spans="1:11" ht="15">
      <c r="A24" s="34" t="s">
        <v>54</v>
      </c>
      <c r="B24" s="35"/>
      <c r="C24" s="35"/>
      <c r="D24" s="35"/>
      <c r="E24" s="35"/>
      <c r="F24" s="35"/>
      <c r="G24" s="35"/>
      <c r="H24" s="35"/>
      <c r="I24" s="34"/>
      <c r="J24" s="35"/>
      <c r="K24" s="5"/>
    </row>
    <row r="25" spans="1:11">
      <c r="A25" s="6" t="s">
        <v>467</v>
      </c>
      <c r="B25" s="7" t="s">
        <v>468</v>
      </c>
      <c r="C25" s="7" t="s">
        <v>469</v>
      </c>
      <c r="D25" s="8" t="s">
        <v>466</v>
      </c>
      <c r="E25" s="7" t="s">
        <v>85</v>
      </c>
      <c r="F25" s="9" t="s">
        <v>340</v>
      </c>
      <c r="G25" s="9" t="s">
        <v>340</v>
      </c>
      <c r="H25" s="9"/>
      <c r="I25" s="6" t="s">
        <v>465</v>
      </c>
      <c r="J25" s="7" t="str">
        <f>"121,0880"</f>
        <v>121,0880</v>
      </c>
      <c r="K25" s="8" t="s">
        <v>470</v>
      </c>
    </row>
    <row r="26" spans="1:11">
      <c r="A26" s="10" t="s">
        <v>471</v>
      </c>
      <c r="B26" s="11" t="s">
        <v>472</v>
      </c>
      <c r="C26" s="11" t="s">
        <v>473</v>
      </c>
      <c r="D26" s="12" t="s">
        <v>132</v>
      </c>
      <c r="E26" s="13" t="s">
        <v>474</v>
      </c>
      <c r="F26" s="13" t="s">
        <v>475</v>
      </c>
      <c r="G26" s="13" t="s">
        <v>475</v>
      </c>
      <c r="H26" s="13"/>
      <c r="I26" s="10" t="s">
        <v>203</v>
      </c>
      <c r="J26" s="11" t="str">
        <f>"0,0000"</f>
        <v>0,0000</v>
      </c>
      <c r="K26" s="12" t="s">
        <v>458</v>
      </c>
    </row>
    <row r="27" spans="1:11">
      <c r="A27" s="4"/>
      <c r="B27" s="1"/>
      <c r="C27" s="1"/>
      <c r="D27" s="5"/>
      <c r="E27" s="1"/>
      <c r="F27" s="1"/>
      <c r="G27" s="1"/>
      <c r="H27" s="1"/>
      <c r="I27" s="4"/>
      <c r="J27" s="1"/>
      <c r="K27" s="5"/>
    </row>
    <row r="28" spans="1:11">
      <c r="A28" s="4"/>
      <c r="B28" s="1"/>
      <c r="C28" s="1"/>
      <c r="D28" s="5"/>
      <c r="E28" s="1"/>
      <c r="F28" s="1"/>
      <c r="G28" s="1"/>
      <c r="H28" s="1"/>
      <c r="I28" s="4"/>
      <c r="J28" s="1"/>
      <c r="K28" s="5"/>
    </row>
    <row r="29" spans="1:11">
      <c r="A29" s="4"/>
      <c r="B29" s="1"/>
      <c r="C29" s="1"/>
      <c r="D29" s="5"/>
      <c r="E29" s="1"/>
      <c r="F29" s="1"/>
      <c r="G29" s="1"/>
      <c r="H29" s="1"/>
      <c r="I29" s="4"/>
      <c r="J29" s="1"/>
      <c r="K29" s="5"/>
    </row>
    <row r="30" spans="1:11">
      <c r="A30" s="4"/>
      <c r="B30" s="1"/>
      <c r="C30" s="1"/>
      <c r="D30" s="5"/>
      <c r="E30" s="1"/>
      <c r="F30" s="1"/>
      <c r="G30" s="1"/>
      <c r="H30" s="1"/>
      <c r="I30" s="4"/>
      <c r="J30" s="1"/>
      <c r="K30" s="5"/>
    </row>
    <row r="31" spans="1:11">
      <c r="A31" s="4"/>
      <c r="B31" s="1"/>
      <c r="C31" s="1"/>
      <c r="D31" s="5"/>
      <c r="E31" s="1"/>
      <c r="F31" s="1"/>
      <c r="G31" s="1"/>
      <c r="H31" s="1"/>
      <c r="I31" s="4"/>
      <c r="J31" s="1"/>
      <c r="K31" s="5"/>
    </row>
    <row r="32" spans="1:11">
      <c r="A32" s="4"/>
      <c r="B32" s="1"/>
      <c r="C32" s="1"/>
      <c r="D32" s="5"/>
      <c r="E32" s="1"/>
      <c r="F32" s="1"/>
      <c r="G32" s="1"/>
      <c r="H32" s="1"/>
      <c r="I32" s="4"/>
      <c r="J32" s="1"/>
      <c r="K32" s="5"/>
    </row>
    <row r="33" spans="1:11">
      <c r="A33" s="4"/>
      <c r="B33" s="1"/>
      <c r="C33" s="1"/>
      <c r="D33" s="5"/>
      <c r="E33" s="1"/>
      <c r="F33" s="1"/>
      <c r="G33" s="1"/>
      <c r="H33" s="1"/>
      <c r="I33" s="4"/>
      <c r="J33" s="1"/>
      <c r="K33" s="5"/>
    </row>
    <row r="34" spans="1:11">
      <c r="A34" s="4"/>
      <c r="B34" s="1"/>
      <c r="C34" s="1"/>
      <c r="D34" s="5"/>
      <c r="E34" s="1"/>
      <c r="F34" s="1"/>
      <c r="G34" s="1"/>
      <c r="H34" s="1"/>
      <c r="I34" s="4"/>
      <c r="J34" s="1"/>
      <c r="K34" s="5"/>
    </row>
    <row r="35" spans="1:11">
      <c r="A35" s="4"/>
      <c r="B35" s="1"/>
      <c r="C35" s="1"/>
      <c r="D35" s="5"/>
      <c r="E35" s="1"/>
      <c r="F35" s="1"/>
      <c r="G35" s="1"/>
      <c r="H35" s="1"/>
      <c r="I35" s="4"/>
      <c r="J35" s="1"/>
      <c r="K35" s="5"/>
    </row>
    <row r="36" spans="1:11">
      <c r="A36" s="4"/>
      <c r="B36" s="1"/>
      <c r="C36" s="1"/>
      <c r="D36" s="5"/>
      <c r="E36" s="1"/>
      <c r="F36" s="1"/>
      <c r="G36" s="1"/>
      <c r="H36" s="1"/>
      <c r="I36" s="4"/>
      <c r="J36" s="1"/>
      <c r="K36" s="5"/>
    </row>
    <row r="37" spans="1:11" ht="18">
      <c r="A37" s="18" t="s">
        <v>33</v>
      </c>
      <c r="B37" s="19"/>
      <c r="C37" s="1"/>
      <c r="D37" s="5"/>
      <c r="E37" s="1"/>
      <c r="F37" s="1"/>
      <c r="G37" s="1"/>
      <c r="H37" s="1"/>
      <c r="I37" s="4"/>
      <c r="J37" s="1"/>
      <c r="K37" s="5"/>
    </row>
    <row r="38" spans="1:11" ht="15">
      <c r="A38" s="20" t="s">
        <v>34</v>
      </c>
      <c r="B38" s="26"/>
      <c r="C38" s="1"/>
      <c r="D38" s="5"/>
      <c r="E38" s="1"/>
      <c r="F38" s="1"/>
      <c r="G38" s="1"/>
      <c r="H38" s="1"/>
      <c r="I38" s="4"/>
      <c r="J38" s="1"/>
      <c r="K38" s="5"/>
    </row>
    <row r="39" spans="1:11" ht="14.25">
      <c r="A39" s="23" t="s">
        <v>402</v>
      </c>
      <c r="B39" s="24"/>
      <c r="C39" s="1"/>
      <c r="D39" s="5"/>
      <c r="E39" s="1"/>
      <c r="F39" s="1"/>
      <c r="G39" s="1"/>
      <c r="H39" s="1"/>
      <c r="I39" s="4"/>
      <c r="J39" s="1"/>
      <c r="K39" s="5"/>
    </row>
    <row r="40" spans="1:11" ht="15">
      <c r="A40" s="25" t="s">
        <v>36</v>
      </c>
      <c r="B40" s="25" t="s">
        <v>37</v>
      </c>
      <c r="C40" s="25" t="s">
        <v>38</v>
      </c>
      <c r="D40" s="5"/>
      <c r="E40" s="1"/>
      <c r="F40" s="1"/>
      <c r="G40" s="1"/>
      <c r="H40" s="1"/>
      <c r="I40" s="4"/>
      <c r="J40" s="1"/>
      <c r="K40" s="5"/>
    </row>
    <row r="41" spans="1:11">
      <c r="A41" s="22" t="s">
        <v>445</v>
      </c>
      <c r="B41" s="1" t="s">
        <v>403</v>
      </c>
      <c r="C41" s="1" t="s">
        <v>43</v>
      </c>
      <c r="D41" s="5"/>
      <c r="E41" s="1"/>
      <c r="F41" s="1"/>
      <c r="G41" s="1"/>
      <c r="H41" s="1"/>
      <c r="I41" s="4"/>
      <c r="J41" s="1"/>
      <c r="K41" s="5"/>
    </row>
    <row r="42" spans="1:11">
      <c r="A42" s="22" t="s">
        <v>459</v>
      </c>
      <c r="B42" s="1" t="s">
        <v>404</v>
      </c>
      <c r="C42" s="1" t="s">
        <v>117</v>
      </c>
      <c r="D42" s="5"/>
      <c r="E42" s="1"/>
      <c r="F42" s="1"/>
      <c r="G42" s="1"/>
      <c r="H42" s="1"/>
      <c r="I42" s="4"/>
      <c r="J42" s="1"/>
      <c r="K42" s="5"/>
    </row>
    <row r="43" spans="1:11">
      <c r="A43" s="22" t="s">
        <v>451</v>
      </c>
      <c r="B43" s="1" t="s">
        <v>406</v>
      </c>
      <c r="C43" s="1" t="s">
        <v>63</v>
      </c>
      <c r="D43" s="5"/>
      <c r="E43" s="1"/>
      <c r="F43" s="1"/>
      <c r="G43" s="1"/>
      <c r="H43" s="1"/>
      <c r="I43" s="4"/>
      <c r="J43" s="1"/>
      <c r="K43" s="5"/>
    </row>
    <row r="44" spans="1:11">
      <c r="A44" s="4"/>
      <c r="B44" s="1"/>
      <c r="C44" s="1"/>
      <c r="D44" s="5"/>
      <c r="E44" s="1"/>
      <c r="F44" s="1"/>
      <c r="G44" s="1"/>
      <c r="H44" s="1"/>
      <c r="I44" s="4"/>
      <c r="J44" s="1"/>
      <c r="K44" s="5"/>
    </row>
    <row r="45" spans="1:11" ht="14.25">
      <c r="A45" s="23" t="s">
        <v>35</v>
      </c>
      <c r="B45" s="24"/>
      <c r="C45" s="1"/>
      <c r="D45" s="5"/>
      <c r="E45" s="1"/>
      <c r="F45" s="1"/>
      <c r="G45" s="1"/>
      <c r="H45" s="1"/>
      <c r="I45" s="4"/>
      <c r="J45" s="1"/>
      <c r="K45" s="5"/>
    </row>
    <row r="46" spans="1:11" ht="15">
      <c r="A46" s="25" t="s">
        <v>36</v>
      </c>
      <c r="B46" s="25" t="s">
        <v>37</v>
      </c>
      <c r="C46" s="25" t="s">
        <v>38</v>
      </c>
      <c r="D46" s="5"/>
      <c r="E46" s="1"/>
      <c r="F46" s="1"/>
      <c r="G46" s="1"/>
      <c r="H46" s="1"/>
      <c r="I46" s="4"/>
      <c r="J46" s="1"/>
      <c r="K46" s="5"/>
    </row>
    <row r="47" spans="1:11">
      <c r="A47" s="22" t="s">
        <v>467</v>
      </c>
      <c r="B47" s="1" t="s">
        <v>39</v>
      </c>
      <c r="C47" s="1" t="s">
        <v>62</v>
      </c>
      <c r="D47" s="5"/>
      <c r="E47" s="1"/>
      <c r="F47" s="1"/>
      <c r="G47" s="1"/>
      <c r="H47" s="1"/>
      <c r="I47" s="4"/>
      <c r="J47" s="1"/>
      <c r="K47" s="5"/>
    </row>
    <row r="48" spans="1:11">
      <c r="A48" s="22" t="s">
        <v>448</v>
      </c>
      <c r="B48" s="1" t="s">
        <v>39</v>
      </c>
      <c r="C48" s="1" t="s">
        <v>43</v>
      </c>
      <c r="D48" s="5"/>
      <c r="E48" s="1"/>
      <c r="F48" s="1"/>
      <c r="G48" s="1"/>
      <c r="H48" s="1"/>
      <c r="I48" s="4"/>
      <c r="J48" s="1"/>
      <c r="K48" s="5"/>
    </row>
    <row r="49" spans="1:11">
      <c r="A49" s="4"/>
      <c r="B49" s="1"/>
      <c r="C49" s="1"/>
      <c r="D49" s="5"/>
      <c r="E49" s="1"/>
      <c r="F49" s="1"/>
      <c r="G49" s="1"/>
      <c r="H49" s="1"/>
      <c r="I49" s="4"/>
      <c r="J49" s="1"/>
      <c r="K49" s="5"/>
    </row>
    <row r="50" spans="1:11" ht="14.25">
      <c r="A50" s="23" t="s">
        <v>41</v>
      </c>
      <c r="B50" s="24"/>
      <c r="C50" s="1"/>
      <c r="D50" s="5"/>
      <c r="E50" s="1"/>
      <c r="F50" s="1"/>
      <c r="G50" s="1"/>
      <c r="H50" s="1"/>
      <c r="I50" s="4"/>
      <c r="J50" s="1"/>
      <c r="K50" s="5"/>
    </row>
    <row r="51" spans="1:11" ht="15">
      <c r="A51" s="25" t="s">
        <v>36</v>
      </c>
      <c r="B51" s="25" t="s">
        <v>37</v>
      </c>
      <c r="C51" s="25" t="s">
        <v>38</v>
      </c>
      <c r="D51" s="5"/>
      <c r="E51" s="1"/>
      <c r="F51" s="1"/>
      <c r="G51" s="1"/>
      <c r="H51" s="1"/>
      <c r="I51" s="4"/>
      <c r="J51" s="1"/>
      <c r="K51" s="5"/>
    </row>
    <row r="52" spans="1:11">
      <c r="A52" s="22" t="s">
        <v>463</v>
      </c>
      <c r="B52" s="1" t="s">
        <v>42</v>
      </c>
      <c r="C52" s="1" t="s">
        <v>117</v>
      </c>
      <c r="D52" s="5"/>
      <c r="E52" s="1"/>
      <c r="F52" s="1"/>
      <c r="G52" s="1"/>
      <c r="H52" s="1"/>
      <c r="I52" s="4"/>
      <c r="J52" s="1"/>
      <c r="K52" s="5"/>
    </row>
    <row r="53" spans="1:11">
      <c r="A53" s="22" t="s">
        <v>435</v>
      </c>
      <c r="B53" s="1" t="s">
        <v>42</v>
      </c>
      <c r="C53" s="1" t="s">
        <v>160</v>
      </c>
      <c r="D53" s="5"/>
      <c r="E53" s="1"/>
      <c r="F53" s="1"/>
      <c r="G53" s="1"/>
      <c r="H53" s="1"/>
      <c r="I53" s="4"/>
      <c r="J53" s="1"/>
      <c r="K53" s="5"/>
    </row>
    <row r="54" spans="1:11">
      <c r="A54" s="22" t="s">
        <v>453</v>
      </c>
      <c r="B54" s="1" t="s">
        <v>42</v>
      </c>
      <c r="C54" s="1" t="s">
        <v>63</v>
      </c>
      <c r="D54" s="5"/>
      <c r="E54" s="1"/>
      <c r="F54" s="1"/>
      <c r="G54" s="1"/>
      <c r="H54" s="1"/>
      <c r="I54" s="4"/>
      <c r="J54" s="1"/>
      <c r="K54" s="5"/>
    </row>
    <row r="55" spans="1:11">
      <c r="A55" s="4"/>
      <c r="B55" s="1"/>
      <c r="C55" s="1"/>
      <c r="D55" s="5"/>
      <c r="E55" s="1"/>
      <c r="F55" s="1"/>
      <c r="G55" s="1"/>
      <c r="H55" s="1"/>
      <c r="I55" s="4"/>
      <c r="J55" s="1"/>
      <c r="K55" s="5"/>
    </row>
    <row r="56" spans="1:11" ht="14.25">
      <c r="A56" s="23" t="s">
        <v>78</v>
      </c>
      <c r="B56" s="24"/>
      <c r="C56" s="1"/>
      <c r="D56" s="5"/>
      <c r="E56" s="1"/>
      <c r="F56" s="1"/>
      <c r="G56" s="1"/>
      <c r="H56" s="1"/>
      <c r="I56" s="4"/>
      <c r="J56" s="1"/>
      <c r="K56" s="5"/>
    </row>
    <row r="57" spans="1:11" ht="15">
      <c r="A57" s="25" t="s">
        <v>36</v>
      </c>
      <c r="B57" s="25" t="s">
        <v>37</v>
      </c>
      <c r="C57" s="25" t="s">
        <v>38</v>
      </c>
      <c r="D57" s="5"/>
      <c r="E57" s="1"/>
      <c r="F57" s="1"/>
      <c r="G57" s="1"/>
      <c r="H57" s="1"/>
      <c r="I57" s="4"/>
      <c r="J57" s="1"/>
      <c r="K57" s="5"/>
    </row>
    <row r="58" spans="1:11">
      <c r="A58" s="22" t="s">
        <v>171</v>
      </c>
      <c r="B58" s="1" t="s">
        <v>120</v>
      </c>
      <c r="C58" s="1" t="s">
        <v>189</v>
      </c>
      <c r="D58" s="5"/>
      <c r="E58" s="1"/>
      <c r="F58" s="1"/>
      <c r="G58" s="1"/>
      <c r="H58" s="1"/>
      <c r="I58" s="4"/>
      <c r="J58" s="1"/>
      <c r="K58" s="5"/>
    </row>
    <row r="59" spans="1:11">
      <c r="A59" s="22" t="s">
        <v>455</v>
      </c>
      <c r="B59" s="1" t="s">
        <v>120</v>
      </c>
      <c r="C59" s="1" t="s">
        <v>173</v>
      </c>
      <c r="D59" s="5"/>
      <c r="E59" s="1"/>
      <c r="F59" s="1"/>
      <c r="G59" s="1"/>
      <c r="H59" s="1"/>
      <c r="I59" s="4"/>
      <c r="J59" s="1"/>
      <c r="K59" s="5"/>
    </row>
  </sheetData>
  <mergeCells count="15">
    <mergeCell ref="A1:K2"/>
    <mergeCell ref="A3:A4"/>
    <mergeCell ref="B3:B4"/>
    <mergeCell ref="C3:C4"/>
    <mergeCell ref="D3:D4"/>
    <mergeCell ref="E3:H3"/>
    <mergeCell ref="I3:I4"/>
    <mergeCell ref="J3:J4"/>
    <mergeCell ref="A24:J24"/>
    <mergeCell ref="K3:K4"/>
    <mergeCell ref="A5:J5"/>
    <mergeCell ref="A10:J10"/>
    <mergeCell ref="A14:J14"/>
    <mergeCell ref="A18:J18"/>
    <mergeCell ref="A20:J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D24" sqref="D24"/>
    </sheetView>
  </sheetViews>
  <sheetFormatPr defaultRowHeight="12.75"/>
  <cols>
    <col min="1" max="1" width="18.85546875" customWidth="1"/>
    <col min="2" max="2" width="25.28515625" customWidth="1"/>
    <col min="4" max="4" width="33.28515625" customWidth="1"/>
  </cols>
  <sheetData>
    <row r="1" spans="1:11">
      <c r="A1" s="51" t="s">
        <v>918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65</v>
      </c>
      <c r="F3" s="46"/>
      <c r="G3" s="46"/>
      <c r="H3" s="46"/>
      <c r="I3" s="46" t="s">
        <v>2</v>
      </c>
      <c r="J3" s="46" t="s">
        <v>5</v>
      </c>
      <c r="K3" s="47" t="s">
        <v>4</v>
      </c>
    </row>
    <row r="4" spans="1:11" ht="15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45"/>
      <c r="J4" s="45"/>
      <c r="K4" s="48"/>
    </row>
    <row r="5" spans="1:11" ht="15">
      <c r="A5" s="34" t="s">
        <v>164</v>
      </c>
      <c r="B5" s="35"/>
      <c r="C5" s="35"/>
      <c r="D5" s="35"/>
      <c r="E5" s="35"/>
      <c r="F5" s="35"/>
      <c r="G5" s="35"/>
      <c r="H5" s="35"/>
      <c r="I5" s="34"/>
      <c r="J5" s="35"/>
      <c r="K5" s="5"/>
    </row>
    <row r="6" spans="1:11">
      <c r="A6" s="14" t="s">
        <v>171</v>
      </c>
      <c r="B6" s="15" t="s">
        <v>172</v>
      </c>
      <c r="C6" s="15" t="s">
        <v>476</v>
      </c>
      <c r="D6" s="16" t="s">
        <v>132</v>
      </c>
      <c r="E6" s="17" t="s">
        <v>919</v>
      </c>
      <c r="F6" s="15" t="s">
        <v>340</v>
      </c>
      <c r="G6" s="17" t="s">
        <v>74</v>
      </c>
      <c r="H6" s="17"/>
      <c r="I6" s="14" t="s">
        <v>477</v>
      </c>
      <c r="J6" s="15" t="str">
        <f>"119,5133"</f>
        <v>119,5133</v>
      </c>
      <c r="K6" s="16" t="s">
        <v>53</v>
      </c>
    </row>
  </sheetData>
  <mergeCells count="10">
    <mergeCell ref="A5:J5"/>
    <mergeCell ref="A1:K2"/>
    <mergeCell ref="A3:A4"/>
    <mergeCell ref="B3:B4"/>
    <mergeCell ref="C3:C4"/>
    <mergeCell ref="D3:D4"/>
    <mergeCell ref="E3:H3"/>
    <mergeCell ref="I3:I4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19"/>
  <sheetViews>
    <sheetView topLeftCell="A31" workbookViewId="0">
      <selection activeCell="M53" sqref="M53"/>
    </sheetView>
  </sheetViews>
  <sheetFormatPr defaultRowHeight="12.75"/>
  <cols>
    <col min="1" max="1" width="24.7109375" customWidth="1"/>
    <col min="2" max="2" width="24" customWidth="1"/>
    <col min="4" max="4" width="33" customWidth="1"/>
    <col min="19" max="19" width="18.28515625" customWidth="1"/>
  </cols>
  <sheetData>
    <row r="1" spans="1:19">
      <c r="A1" s="51" t="s">
        <v>922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43.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19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64</v>
      </c>
      <c r="F3" s="46"/>
      <c r="G3" s="46"/>
      <c r="H3" s="46"/>
      <c r="I3" s="46" t="s">
        <v>65</v>
      </c>
      <c r="J3" s="46"/>
      <c r="K3" s="46"/>
      <c r="L3" s="46"/>
      <c r="M3" s="46" t="s">
        <v>1</v>
      </c>
      <c r="N3" s="46"/>
      <c r="O3" s="46"/>
      <c r="P3" s="46"/>
      <c r="Q3" s="46" t="s">
        <v>2</v>
      </c>
      <c r="R3" s="46" t="s">
        <v>5</v>
      </c>
      <c r="S3" s="47" t="s">
        <v>4</v>
      </c>
    </row>
    <row r="4" spans="1:19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3">
        <v>1</v>
      </c>
      <c r="J4" s="3">
        <v>2</v>
      </c>
      <c r="K4" s="3">
        <v>3</v>
      </c>
      <c r="L4" s="3" t="s">
        <v>6</v>
      </c>
      <c r="M4" s="3">
        <v>1</v>
      </c>
      <c r="N4" s="3">
        <v>2</v>
      </c>
      <c r="O4" s="3">
        <v>3</v>
      </c>
      <c r="P4" s="3" t="s">
        <v>6</v>
      </c>
      <c r="Q4" s="45"/>
      <c r="R4" s="45"/>
      <c r="S4" s="48"/>
    </row>
    <row r="5" spans="1:19" ht="15">
      <c r="A5" s="49" t="s">
        <v>290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49"/>
      <c r="R5" s="50"/>
      <c r="S5" s="5"/>
    </row>
    <row r="6" spans="1:19">
      <c r="A6" s="6" t="s">
        <v>478</v>
      </c>
      <c r="B6" s="7" t="s">
        <v>479</v>
      </c>
      <c r="C6" s="7" t="s">
        <v>480</v>
      </c>
      <c r="D6" s="8" t="s">
        <v>147</v>
      </c>
      <c r="E6" s="7" t="s">
        <v>127</v>
      </c>
      <c r="F6" s="9" t="s">
        <v>208</v>
      </c>
      <c r="G6" s="9" t="s">
        <v>208</v>
      </c>
      <c r="H6" s="9"/>
      <c r="I6" s="7" t="s">
        <v>481</v>
      </c>
      <c r="J6" s="7" t="s">
        <v>482</v>
      </c>
      <c r="K6" s="9" t="s">
        <v>134</v>
      </c>
      <c r="L6" s="9"/>
      <c r="M6" s="7" t="s">
        <v>127</v>
      </c>
      <c r="N6" s="7" t="s">
        <v>133</v>
      </c>
      <c r="O6" s="7" t="s">
        <v>209</v>
      </c>
      <c r="P6" s="9"/>
      <c r="Q6" s="6" t="s">
        <v>271</v>
      </c>
      <c r="R6" s="7" t="str">
        <f>"238,0800"</f>
        <v>238,0800</v>
      </c>
      <c r="S6" s="8" t="s">
        <v>483</v>
      </c>
    </row>
    <row r="7" spans="1:19">
      <c r="A7" s="10" t="s">
        <v>484</v>
      </c>
      <c r="B7" s="11" t="s">
        <v>485</v>
      </c>
      <c r="C7" s="11" t="s">
        <v>486</v>
      </c>
      <c r="D7" s="12" t="s">
        <v>132</v>
      </c>
      <c r="E7" s="11" t="s">
        <v>191</v>
      </c>
      <c r="F7" s="13" t="s">
        <v>127</v>
      </c>
      <c r="G7" s="11" t="s">
        <v>127</v>
      </c>
      <c r="H7" s="13"/>
      <c r="I7" s="11" t="s">
        <v>481</v>
      </c>
      <c r="J7" s="13" t="s">
        <v>487</v>
      </c>
      <c r="K7" s="13" t="s">
        <v>487</v>
      </c>
      <c r="L7" s="13"/>
      <c r="M7" s="11" t="s">
        <v>208</v>
      </c>
      <c r="N7" s="11" t="s">
        <v>133</v>
      </c>
      <c r="O7" s="11" t="s">
        <v>209</v>
      </c>
      <c r="P7" s="13"/>
      <c r="Q7" s="10" t="s">
        <v>352</v>
      </c>
      <c r="R7" s="11" t="str">
        <f>"231,3675"</f>
        <v>231,3675</v>
      </c>
      <c r="S7" s="12" t="s">
        <v>53</v>
      </c>
    </row>
    <row r="8" spans="1:19">
      <c r="A8" s="4"/>
      <c r="B8" s="1"/>
      <c r="C8" s="1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5"/>
    </row>
    <row r="9" spans="1:19" ht="15">
      <c r="A9" s="34" t="s">
        <v>488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4"/>
      <c r="R9" s="35"/>
      <c r="S9" s="5"/>
    </row>
    <row r="10" spans="1:19">
      <c r="A10" s="14" t="s">
        <v>489</v>
      </c>
      <c r="B10" s="15" t="s">
        <v>490</v>
      </c>
      <c r="C10" s="15" t="s">
        <v>491</v>
      </c>
      <c r="D10" s="16" t="s">
        <v>147</v>
      </c>
      <c r="E10" s="17" t="s">
        <v>127</v>
      </c>
      <c r="F10" s="17" t="s">
        <v>127</v>
      </c>
      <c r="G10" s="15" t="s">
        <v>127</v>
      </c>
      <c r="H10" s="17"/>
      <c r="I10" s="15" t="s">
        <v>481</v>
      </c>
      <c r="J10" s="17" t="s">
        <v>482</v>
      </c>
      <c r="K10" s="17" t="s">
        <v>482</v>
      </c>
      <c r="L10" s="17"/>
      <c r="M10" s="15" t="s">
        <v>127</v>
      </c>
      <c r="N10" s="15" t="s">
        <v>133</v>
      </c>
      <c r="O10" s="15" t="s">
        <v>209</v>
      </c>
      <c r="P10" s="17"/>
      <c r="Q10" s="14" t="s">
        <v>352</v>
      </c>
      <c r="R10" s="15" t="str">
        <f>"216,3135"</f>
        <v>216,3135</v>
      </c>
      <c r="S10" s="16" t="s">
        <v>483</v>
      </c>
    </row>
    <row r="11" spans="1:19">
      <c r="A11" s="4"/>
      <c r="B11" s="1"/>
      <c r="C11" s="1"/>
      <c r="D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5"/>
    </row>
    <row r="12" spans="1:19" ht="15">
      <c r="A12" s="34" t="s">
        <v>122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4"/>
      <c r="R12" s="35"/>
      <c r="S12" s="5"/>
    </row>
    <row r="13" spans="1:19">
      <c r="A13" s="6" t="s">
        <v>492</v>
      </c>
      <c r="B13" s="7" t="s">
        <v>493</v>
      </c>
      <c r="C13" s="7" t="s">
        <v>297</v>
      </c>
      <c r="D13" s="8" t="s">
        <v>132</v>
      </c>
      <c r="E13" s="7" t="s">
        <v>414</v>
      </c>
      <c r="F13" s="7" t="s">
        <v>401</v>
      </c>
      <c r="G13" s="7" t="s">
        <v>202</v>
      </c>
      <c r="H13" s="9" t="s">
        <v>494</v>
      </c>
      <c r="I13" s="7" t="s">
        <v>602</v>
      </c>
      <c r="J13" s="7" t="s">
        <v>603</v>
      </c>
      <c r="K13" s="9" t="s">
        <v>495</v>
      </c>
      <c r="L13" s="9"/>
      <c r="M13" s="7" t="s">
        <v>414</v>
      </c>
      <c r="N13" s="7" t="s">
        <v>401</v>
      </c>
      <c r="O13" s="7" t="s">
        <v>202</v>
      </c>
      <c r="P13" s="9"/>
      <c r="Q13" s="6" t="s">
        <v>60</v>
      </c>
      <c r="R13" s="7" t="str">
        <f>"266,1945"</f>
        <v>266,1945</v>
      </c>
      <c r="S13" s="8" t="s">
        <v>458</v>
      </c>
    </row>
    <row r="14" spans="1:19">
      <c r="A14" s="10" t="s">
        <v>496</v>
      </c>
      <c r="B14" s="11" t="s">
        <v>497</v>
      </c>
      <c r="C14" s="11" t="s">
        <v>498</v>
      </c>
      <c r="D14" s="12" t="s">
        <v>426</v>
      </c>
      <c r="E14" s="13" t="s">
        <v>208</v>
      </c>
      <c r="F14" s="11" t="s">
        <v>133</v>
      </c>
      <c r="G14" s="13" t="s">
        <v>209</v>
      </c>
      <c r="H14" s="13"/>
      <c r="I14" s="11" t="s">
        <v>481</v>
      </c>
      <c r="J14" s="13" t="s">
        <v>487</v>
      </c>
      <c r="K14" s="11" t="s">
        <v>482</v>
      </c>
      <c r="L14" s="13"/>
      <c r="M14" s="11" t="s">
        <v>208</v>
      </c>
      <c r="N14" s="11" t="s">
        <v>133</v>
      </c>
      <c r="O14" s="11" t="s">
        <v>209</v>
      </c>
      <c r="P14" s="13"/>
      <c r="Q14" s="10" t="s">
        <v>262</v>
      </c>
      <c r="R14" s="11" t="str">
        <f>"220,7940"</f>
        <v>220,7940</v>
      </c>
      <c r="S14" s="12" t="s">
        <v>428</v>
      </c>
    </row>
    <row r="15" spans="1:19">
      <c r="A15" s="4"/>
      <c r="B15" s="1"/>
      <c r="C15" s="1"/>
      <c r="D15" s="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/>
      <c r="R15" s="1"/>
      <c r="S15" s="5"/>
    </row>
    <row r="16" spans="1:19" ht="15">
      <c r="A16" s="34" t="s">
        <v>193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4"/>
      <c r="R16" s="35"/>
      <c r="S16" s="5"/>
    </row>
    <row r="17" spans="1:19">
      <c r="A17" s="6" t="s">
        <v>499</v>
      </c>
      <c r="B17" s="7" t="s">
        <v>500</v>
      </c>
      <c r="C17" s="7" t="s">
        <v>501</v>
      </c>
      <c r="D17" s="8" t="s">
        <v>132</v>
      </c>
      <c r="E17" s="7" t="s">
        <v>133</v>
      </c>
      <c r="F17" s="7" t="s">
        <v>209</v>
      </c>
      <c r="G17" s="9" t="s">
        <v>414</v>
      </c>
      <c r="H17" s="9"/>
      <c r="I17" s="7" t="s">
        <v>487</v>
      </c>
      <c r="J17" s="7" t="s">
        <v>482</v>
      </c>
      <c r="K17" s="7" t="s">
        <v>134</v>
      </c>
      <c r="L17" s="9"/>
      <c r="M17" s="7" t="s">
        <v>202</v>
      </c>
      <c r="N17" s="7" t="s">
        <v>502</v>
      </c>
      <c r="O17" s="7" t="s">
        <v>415</v>
      </c>
      <c r="P17" s="9"/>
      <c r="Q17" s="6" t="s">
        <v>848</v>
      </c>
      <c r="R17" s="7" t="str">
        <f>"247,4712"</f>
        <v>247,4712</v>
      </c>
      <c r="S17" s="8" t="s">
        <v>462</v>
      </c>
    </row>
    <row r="18" spans="1:19">
      <c r="A18" s="27" t="s">
        <v>300</v>
      </c>
      <c r="B18" s="28" t="s">
        <v>301</v>
      </c>
      <c r="C18" s="28" t="s">
        <v>302</v>
      </c>
      <c r="D18" s="29" t="s">
        <v>132</v>
      </c>
      <c r="E18" s="28" t="s">
        <v>190</v>
      </c>
      <c r="F18" s="28" t="s">
        <v>191</v>
      </c>
      <c r="G18" s="28" t="s">
        <v>208</v>
      </c>
      <c r="H18" s="30"/>
      <c r="I18" s="30" t="s">
        <v>503</v>
      </c>
      <c r="J18" s="28" t="s">
        <v>481</v>
      </c>
      <c r="K18" s="30" t="s">
        <v>487</v>
      </c>
      <c r="L18" s="30"/>
      <c r="M18" s="28" t="s">
        <v>208</v>
      </c>
      <c r="N18" s="28" t="s">
        <v>504</v>
      </c>
      <c r="O18" s="28" t="s">
        <v>505</v>
      </c>
      <c r="P18" s="30"/>
      <c r="Q18" s="27" t="s">
        <v>322</v>
      </c>
      <c r="R18" s="28" t="str">
        <f>"207,2385"</f>
        <v>207,2385</v>
      </c>
      <c r="S18" s="29" t="s">
        <v>267</v>
      </c>
    </row>
    <row r="19" spans="1:19">
      <c r="A19" s="4"/>
      <c r="B19" s="1"/>
      <c r="C19" s="1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/>
      <c r="R19" s="1"/>
      <c r="S19" s="5"/>
    </row>
    <row r="20" spans="1:19" ht="15">
      <c r="A20" s="34" t="s">
        <v>128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/>
      <c r="R20" s="35"/>
      <c r="S20" s="5"/>
    </row>
    <row r="21" spans="1:19">
      <c r="A21" s="6" t="s">
        <v>506</v>
      </c>
      <c r="B21" s="7" t="s">
        <v>507</v>
      </c>
      <c r="C21" s="7" t="s">
        <v>443</v>
      </c>
      <c r="D21" s="8" t="s">
        <v>103</v>
      </c>
      <c r="E21" s="7" t="s">
        <v>505</v>
      </c>
      <c r="F21" s="9" t="s">
        <v>97</v>
      </c>
      <c r="G21" s="7" t="s">
        <v>514</v>
      </c>
      <c r="H21" s="9"/>
      <c r="I21" s="7" t="s">
        <v>190</v>
      </c>
      <c r="J21" s="7" t="s">
        <v>191</v>
      </c>
      <c r="K21" s="7" t="s">
        <v>930</v>
      </c>
      <c r="L21" s="9"/>
      <c r="M21" s="7" t="s">
        <v>401</v>
      </c>
      <c r="N21" s="7" t="s">
        <v>502</v>
      </c>
      <c r="O21" s="9" t="s">
        <v>415</v>
      </c>
      <c r="P21" s="9"/>
      <c r="Q21" s="6" t="s">
        <v>850</v>
      </c>
      <c r="R21" s="7" t="str">
        <f>"248,3293"</f>
        <v>248,3293</v>
      </c>
      <c r="S21" s="8" t="s">
        <v>108</v>
      </c>
    </row>
    <row r="22" spans="1:19">
      <c r="A22" s="10" t="s">
        <v>508</v>
      </c>
      <c r="B22" s="11" t="s">
        <v>509</v>
      </c>
      <c r="C22" s="11" t="s">
        <v>510</v>
      </c>
      <c r="D22" s="12" t="s">
        <v>327</v>
      </c>
      <c r="E22" s="11" t="s">
        <v>202</v>
      </c>
      <c r="F22" s="11" t="s">
        <v>502</v>
      </c>
      <c r="G22" s="13" t="s">
        <v>415</v>
      </c>
      <c r="H22" s="13"/>
      <c r="I22" s="11" t="s">
        <v>190</v>
      </c>
      <c r="J22" s="11" t="s">
        <v>849</v>
      </c>
      <c r="K22" s="13" t="s">
        <v>191</v>
      </c>
      <c r="L22" s="13"/>
      <c r="M22" s="11" t="s">
        <v>401</v>
      </c>
      <c r="N22" s="13" t="s">
        <v>202</v>
      </c>
      <c r="O22" s="13" t="s">
        <v>202</v>
      </c>
      <c r="P22" s="13"/>
      <c r="Q22" s="10" t="s">
        <v>851</v>
      </c>
      <c r="R22" s="11" t="str">
        <f>"241,7888"</f>
        <v>241,7888</v>
      </c>
      <c r="S22" s="12" t="s">
        <v>328</v>
      </c>
    </row>
    <row r="23" spans="1:19">
      <c r="A23" s="4"/>
      <c r="B23" s="1"/>
      <c r="C23" s="1"/>
      <c r="D23" s="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/>
      <c r="R23" s="1"/>
      <c r="S23" s="5"/>
    </row>
    <row r="24" spans="1:19" ht="15">
      <c r="A24" s="34" t="s">
        <v>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4"/>
      <c r="R24" s="35"/>
      <c r="S24" s="5"/>
    </row>
    <row r="25" spans="1:19">
      <c r="A25" s="6" t="s">
        <v>511</v>
      </c>
      <c r="B25" s="7" t="s">
        <v>512</v>
      </c>
      <c r="C25" s="7" t="s">
        <v>513</v>
      </c>
      <c r="D25" s="8" t="s">
        <v>103</v>
      </c>
      <c r="E25" s="7" t="s">
        <v>209</v>
      </c>
      <c r="F25" s="7" t="s">
        <v>414</v>
      </c>
      <c r="G25" s="9" t="s">
        <v>514</v>
      </c>
      <c r="H25" s="9"/>
      <c r="I25" s="7" t="s">
        <v>595</v>
      </c>
      <c r="J25" s="7" t="s">
        <v>636</v>
      </c>
      <c r="K25" s="7" t="s">
        <v>487</v>
      </c>
      <c r="L25" s="9"/>
      <c r="M25" s="7" t="s">
        <v>852</v>
      </c>
      <c r="N25" s="7" t="s">
        <v>504</v>
      </c>
      <c r="O25" s="7" t="s">
        <v>505</v>
      </c>
      <c r="P25" s="9"/>
      <c r="Q25" s="6" t="s">
        <v>853</v>
      </c>
      <c r="R25" s="7" t="str">
        <f>"190,3660"</f>
        <v>190,3660</v>
      </c>
      <c r="S25" s="8" t="s">
        <v>515</v>
      </c>
    </row>
    <row r="26" spans="1:19">
      <c r="A26" s="10" t="s">
        <v>516</v>
      </c>
      <c r="B26" s="11" t="s">
        <v>517</v>
      </c>
      <c r="C26" s="11" t="s">
        <v>518</v>
      </c>
      <c r="D26" s="12" t="s">
        <v>327</v>
      </c>
      <c r="E26" s="11" t="s">
        <v>86</v>
      </c>
      <c r="F26" s="11" t="s">
        <v>231</v>
      </c>
      <c r="G26" s="11" t="s">
        <v>232</v>
      </c>
      <c r="H26" s="13"/>
      <c r="I26" s="11" t="s">
        <v>208</v>
      </c>
      <c r="J26" s="11" t="s">
        <v>133</v>
      </c>
      <c r="K26" s="11" t="s">
        <v>504</v>
      </c>
      <c r="L26" s="13"/>
      <c r="M26" s="11" t="s">
        <v>142</v>
      </c>
      <c r="N26" s="11" t="s">
        <v>143</v>
      </c>
      <c r="O26" s="11" t="s">
        <v>105</v>
      </c>
      <c r="P26" s="13"/>
      <c r="Q26" s="10" t="s">
        <v>854</v>
      </c>
      <c r="R26" s="11" t="str">
        <f>"314,1023"</f>
        <v>314,1023</v>
      </c>
      <c r="S26" s="12" t="s">
        <v>519</v>
      </c>
    </row>
    <row r="27" spans="1:19">
      <c r="A27" s="4"/>
      <c r="B27" s="1"/>
      <c r="C27" s="1"/>
      <c r="D27" s="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/>
      <c r="R27" s="1"/>
      <c r="S27" s="5"/>
    </row>
    <row r="28" spans="1:19" ht="15">
      <c r="A28" s="34" t="s">
        <v>128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4"/>
      <c r="R28" s="35"/>
      <c r="S28" s="5"/>
    </row>
    <row r="29" spans="1:19">
      <c r="A29" s="6" t="s">
        <v>520</v>
      </c>
      <c r="B29" s="7" t="s">
        <v>521</v>
      </c>
      <c r="C29" s="7" t="s">
        <v>522</v>
      </c>
      <c r="D29" s="8" t="s">
        <v>523</v>
      </c>
      <c r="E29" s="7" t="s">
        <v>231</v>
      </c>
      <c r="F29" s="7" t="s">
        <v>233</v>
      </c>
      <c r="G29" s="7" t="s">
        <v>141</v>
      </c>
      <c r="H29" s="9"/>
      <c r="I29" s="7" t="s">
        <v>401</v>
      </c>
      <c r="J29" s="9" t="s">
        <v>202</v>
      </c>
      <c r="K29" s="7" t="s">
        <v>202</v>
      </c>
      <c r="L29" s="9"/>
      <c r="M29" s="7" t="s">
        <v>105</v>
      </c>
      <c r="N29" s="7" t="s">
        <v>217</v>
      </c>
      <c r="O29" s="9" t="s">
        <v>148</v>
      </c>
      <c r="P29" s="9"/>
      <c r="Q29" s="6" t="s">
        <v>855</v>
      </c>
      <c r="R29" s="7" t="str">
        <f>"323,5342"</f>
        <v>323,5342</v>
      </c>
      <c r="S29" s="8" t="s">
        <v>524</v>
      </c>
    </row>
    <row r="30" spans="1:19">
      <c r="A30" s="27" t="s">
        <v>525</v>
      </c>
      <c r="B30" s="28" t="s">
        <v>526</v>
      </c>
      <c r="C30" s="28" t="s">
        <v>434</v>
      </c>
      <c r="D30" s="29" t="s">
        <v>132</v>
      </c>
      <c r="E30" s="28" t="s">
        <v>415</v>
      </c>
      <c r="F30" s="28" t="s">
        <v>198</v>
      </c>
      <c r="G30" s="30" t="s">
        <v>86</v>
      </c>
      <c r="H30" s="30"/>
      <c r="I30" s="28" t="s">
        <v>502</v>
      </c>
      <c r="J30" s="28" t="s">
        <v>415</v>
      </c>
      <c r="K30" s="28" t="s">
        <v>198</v>
      </c>
      <c r="L30" s="30"/>
      <c r="M30" s="28" t="s">
        <v>232</v>
      </c>
      <c r="N30" s="28" t="s">
        <v>141</v>
      </c>
      <c r="O30" s="28" t="s">
        <v>143</v>
      </c>
      <c r="P30" s="30"/>
      <c r="Q30" s="27" t="s">
        <v>527</v>
      </c>
      <c r="R30" s="28" t="str">
        <f>"290,3200"</f>
        <v>290,3200</v>
      </c>
      <c r="S30" s="29" t="s">
        <v>528</v>
      </c>
    </row>
    <row r="31" spans="1:19">
      <c r="A31" s="27" t="s">
        <v>432</v>
      </c>
      <c r="B31" s="28" t="s">
        <v>433</v>
      </c>
      <c r="C31" s="28" t="s">
        <v>434</v>
      </c>
      <c r="D31" s="29" t="s">
        <v>132</v>
      </c>
      <c r="E31" s="28" t="s">
        <v>502</v>
      </c>
      <c r="F31" s="28" t="s">
        <v>415</v>
      </c>
      <c r="G31" s="28" t="s">
        <v>198</v>
      </c>
      <c r="H31" s="30"/>
      <c r="I31" s="28" t="s">
        <v>414</v>
      </c>
      <c r="J31" s="28" t="s">
        <v>401</v>
      </c>
      <c r="K31" s="28" t="s">
        <v>514</v>
      </c>
      <c r="L31" s="30"/>
      <c r="M31" s="28" t="s">
        <v>86</v>
      </c>
      <c r="N31" s="28" t="s">
        <v>232</v>
      </c>
      <c r="O31" s="28" t="s">
        <v>141</v>
      </c>
      <c r="P31" s="30"/>
      <c r="Q31" s="27" t="s">
        <v>538</v>
      </c>
      <c r="R31" s="28" t="str">
        <f>"269,3100"</f>
        <v>269,3100</v>
      </c>
      <c r="S31" s="29" t="s">
        <v>53</v>
      </c>
    </row>
    <row r="32" spans="1:19">
      <c r="A32" s="10" t="s">
        <v>529</v>
      </c>
      <c r="B32" s="11" t="s">
        <v>530</v>
      </c>
      <c r="C32" s="11" t="s">
        <v>531</v>
      </c>
      <c r="D32" s="12" t="s">
        <v>132</v>
      </c>
      <c r="E32" s="11" t="s">
        <v>86</v>
      </c>
      <c r="F32" s="11" t="s">
        <v>232</v>
      </c>
      <c r="G32" s="11" t="s">
        <v>233</v>
      </c>
      <c r="H32" s="13"/>
      <c r="I32" s="11" t="s">
        <v>401</v>
      </c>
      <c r="J32" s="11" t="s">
        <v>202</v>
      </c>
      <c r="K32" s="11" t="s">
        <v>502</v>
      </c>
      <c r="L32" s="13"/>
      <c r="M32" s="11" t="s">
        <v>141</v>
      </c>
      <c r="N32" s="11" t="s">
        <v>143</v>
      </c>
      <c r="O32" s="13" t="s">
        <v>50</v>
      </c>
      <c r="P32" s="13"/>
      <c r="Q32" s="10" t="s">
        <v>532</v>
      </c>
      <c r="R32" s="11" t="str">
        <f>"298,7400"</f>
        <v>298,7400</v>
      </c>
      <c r="S32" s="12" t="s">
        <v>462</v>
      </c>
    </row>
    <row r="33" spans="1:19">
      <c r="A33" s="4"/>
      <c r="B33" s="1"/>
      <c r="C33" s="1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"/>
      <c r="R33" s="1"/>
      <c r="S33" s="5"/>
    </row>
    <row r="34" spans="1:19" ht="15">
      <c r="A34" s="34" t="s">
        <v>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4"/>
      <c r="R34" s="35"/>
      <c r="S34" s="5"/>
    </row>
    <row r="35" spans="1:19">
      <c r="A35" s="6" t="s">
        <v>324</v>
      </c>
      <c r="B35" s="7" t="s">
        <v>325</v>
      </c>
      <c r="C35" s="7" t="s">
        <v>326</v>
      </c>
      <c r="D35" s="8" t="s">
        <v>327</v>
      </c>
      <c r="E35" s="7" t="s">
        <v>105</v>
      </c>
      <c r="F35" s="7" t="s">
        <v>50</v>
      </c>
      <c r="G35" s="7" t="s">
        <v>217</v>
      </c>
      <c r="H35" s="9"/>
      <c r="I35" s="7" t="s">
        <v>400</v>
      </c>
      <c r="J35" s="7" t="s">
        <v>294</v>
      </c>
      <c r="K35" s="7" t="s">
        <v>415</v>
      </c>
      <c r="L35" s="9"/>
      <c r="M35" s="7" t="s">
        <v>112</v>
      </c>
      <c r="N35" s="7" t="s">
        <v>405</v>
      </c>
      <c r="O35" s="7" t="s">
        <v>17</v>
      </c>
      <c r="P35" s="9"/>
      <c r="Q35" s="6" t="s">
        <v>533</v>
      </c>
      <c r="R35" s="7" t="str">
        <f>"329,3413"</f>
        <v>329,3413</v>
      </c>
      <c r="S35" s="8" t="s">
        <v>328</v>
      </c>
    </row>
    <row r="36" spans="1:19">
      <c r="A36" s="27" t="s">
        <v>534</v>
      </c>
      <c r="B36" s="28" t="s">
        <v>535</v>
      </c>
      <c r="C36" s="28" t="s">
        <v>89</v>
      </c>
      <c r="D36" s="29" t="s">
        <v>536</v>
      </c>
      <c r="E36" s="28" t="s">
        <v>415</v>
      </c>
      <c r="F36" s="28" t="s">
        <v>537</v>
      </c>
      <c r="G36" s="28" t="s">
        <v>231</v>
      </c>
      <c r="H36" s="30"/>
      <c r="I36" s="28" t="s">
        <v>133</v>
      </c>
      <c r="J36" s="28" t="s">
        <v>505</v>
      </c>
      <c r="K36" s="30" t="s">
        <v>401</v>
      </c>
      <c r="L36" s="30"/>
      <c r="M36" s="28" t="s">
        <v>86</v>
      </c>
      <c r="N36" s="28" t="s">
        <v>232</v>
      </c>
      <c r="O36" s="28" t="s">
        <v>141</v>
      </c>
      <c r="P36" s="30"/>
      <c r="Q36" s="27" t="s">
        <v>538</v>
      </c>
      <c r="R36" s="28" t="str">
        <f>"244,1591"</f>
        <v>244,1591</v>
      </c>
      <c r="S36" s="29" t="s">
        <v>539</v>
      </c>
    </row>
    <row r="37" spans="1:19">
      <c r="A37" s="10" t="s">
        <v>540</v>
      </c>
      <c r="B37" s="11" t="s">
        <v>541</v>
      </c>
      <c r="C37" s="11" t="s">
        <v>542</v>
      </c>
      <c r="D37" s="12" t="s">
        <v>132</v>
      </c>
      <c r="E37" s="11" t="s">
        <v>86</v>
      </c>
      <c r="F37" s="11" t="s">
        <v>232</v>
      </c>
      <c r="G37" s="11" t="s">
        <v>141</v>
      </c>
      <c r="H37" s="13"/>
      <c r="I37" s="11" t="s">
        <v>415</v>
      </c>
      <c r="J37" s="11" t="s">
        <v>198</v>
      </c>
      <c r="K37" s="13" t="s">
        <v>86</v>
      </c>
      <c r="L37" s="13"/>
      <c r="M37" s="11" t="s">
        <v>50</v>
      </c>
      <c r="N37" s="11" t="s">
        <v>72</v>
      </c>
      <c r="O37" s="13" t="s">
        <v>51</v>
      </c>
      <c r="P37" s="13"/>
      <c r="Q37" s="10" t="s">
        <v>543</v>
      </c>
      <c r="R37" s="11" t="str">
        <f>"322,0194"</f>
        <v>322,0194</v>
      </c>
      <c r="S37" s="12" t="s">
        <v>544</v>
      </c>
    </row>
    <row r="38" spans="1:19">
      <c r="A38" s="4"/>
      <c r="B38" s="1"/>
      <c r="C38" s="1"/>
      <c r="D38" s="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"/>
      <c r="R38" s="1"/>
      <c r="S38" s="5"/>
    </row>
    <row r="39" spans="1:19" ht="15">
      <c r="A39" s="34" t="s">
        <v>45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4"/>
      <c r="R39" s="35"/>
      <c r="S39" s="5"/>
    </row>
    <row r="40" spans="1:19">
      <c r="A40" s="6" t="s">
        <v>545</v>
      </c>
      <c r="B40" s="7" t="s">
        <v>546</v>
      </c>
      <c r="C40" s="7" t="s">
        <v>216</v>
      </c>
      <c r="D40" s="8" t="s">
        <v>547</v>
      </c>
      <c r="E40" s="9" t="s">
        <v>51</v>
      </c>
      <c r="F40" s="7" t="s">
        <v>51</v>
      </c>
      <c r="G40" s="9" t="s">
        <v>405</v>
      </c>
      <c r="H40" s="9"/>
      <c r="I40" s="7" t="s">
        <v>415</v>
      </c>
      <c r="J40" s="7" t="s">
        <v>537</v>
      </c>
      <c r="K40" s="9" t="s">
        <v>548</v>
      </c>
      <c r="L40" s="9"/>
      <c r="M40" s="7" t="s">
        <v>17</v>
      </c>
      <c r="N40" s="7" t="s">
        <v>549</v>
      </c>
      <c r="O40" s="9" t="s">
        <v>154</v>
      </c>
      <c r="P40" s="9"/>
      <c r="Q40" s="6" t="s">
        <v>550</v>
      </c>
      <c r="R40" s="7" t="str">
        <f>"332,1630"</f>
        <v>332,1630</v>
      </c>
      <c r="S40" s="8" t="s">
        <v>551</v>
      </c>
    </row>
    <row r="41" spans="1:19">
      <c r="A41" s="27" t="s">
        <v>552</v>
      </c>
      <c r="B41" s="28" t="s">
        <v>553</v>
      </c>
      <c r="C41" s="28" t="s">
        <v>554</v>
      </c>
      <c r="D41" s="29" t="s">
        <v>132</v>
      </c>
      <c r="E41" s="28" t="s">
        <v>225</v>
      </c>
      <c r="F41" s="28" t="s">
        <v>105</v>
      </c>
      <c r="G41" s="30"/>
      <c r="H41" s="30"/>
      <c r="I41" s="28" t="s">
        <v>548</v>
      </c>
      <c r="J41" s="28" t="s">
        <v>555</v>
      </c>
      <c r="K41" s="30" t="s">
        <v>232</v>
      </c>
      <c r="L41" s="30"/>
      <c r="M41" s="28" t="s">
        <v>556</v>
      </c>
      <c r="N41" s="28" t="s">
        <v>51</v>
      </c>
      <c r="O41" s="30"/>
      <c r="P41" s="30"/>
      <c r="Q41" s="27" t="s">
        <v>557</v>
      </c>
      <c r="R41" s="28" t="str">
        <f>"302,4750"</f>
        <v>302,4750</v>
      </c>
      <c r="S41" s="29" t="s">
        <v>440</v>
      </c>
    </row>
    <row r="42" spans="1:19">
      <c r="A42" s="27" t="s">
        <v>345</v>
      </c>
      <c r="B42" s="28" t="s">
        <v>346</v>
      </c>
      <c r="C42" s="28" t="s">
        <v>347</v>
      </c>
      <c r="D42" s="29" t="s">
        <v>132</v>
      </c>
      <c r="E42" s="30" t="s">
        <v>232</v>
      </c>
      <c r="F42" s="28" t="s">
        <v>232</v>
      </c>
      <c r="G42" s="28" t="s">
        <v>233</v>
      </c>
      <c r="H42" s="30"/>
      <c r="I42" s="28" t="s">
        <v>502</v>
      </c>
      <c r="J42" s="28" t="s">
        <v>294</v>
      </c>
      <c r="K42" s="28" t="s">
        <v>415</v>
      </c>
      <c r="L42" s="30"/>
      <c r="M42" s="30" t="s">
        <v>148</v>
      </c>
      <c r="N42" s="30" t="s">
        <v>51</v>
      </c>
      <c r="O42" s="28" t="s">
        <v>51</v>
      </c>
      <c r="P42" s="30"/>
      <c r="Q42" s="27" t="s">
        <v>543</v>
      </c>
      <c r="R42" s="28" t="str">
        <f>"278,1625"</f>
        <v>278,1625</v>
      </c>
      <c r="S42" s="29" t="s">
        <v>323</v>
      </c>
    </row>
    <row r="43" spans="1:19">
      <c r="A43" s="27" t="s">
        <v>558</v>
      </c>
      <c r="B43" s="28" t="s">
        <v>559</v>
      </c>
      <c r="C43" s="28" t="s">
        <v>560</v>
      </c>
      <c r="D43" s="29" t="s">
        <v>132</v>
      </c>
      <c r="E43" s="28" t="s">
        <v>141</v>
      </c>
      <c r="F43" s="28" t="s">
        <v>142</v>
      </c>
      <c r="G43" s="30" t="s">
        <v>143</v>
      </c>
      <c r="H43" s="30"/>
      <c r="I43" s="28" t="s">
        <v>401</v>
      </c>
      <c r="J43" s="28" t="s">
        <v>514</v>
      </c>
      <c r="K43" s="30" t="s">
        <v>202</v>
      </c>
      <c r="L43" s="30"/>
      <c r="M43" s="28" t="s">
        <v>143</v>
      </c>
      <c r="N43" s="28" t="s">
        <v>50</v>
      </c>
      <c r="O43" s="30" t="s">
        <v>217</v>
      </c>
      <c r="P43" s="30"/>
      <c r="Q43" s="27" t="s">
        <v>561</v>
      </c>
      <c r="R43" s="28" t="str">
        <f>"263,8991"</f>
        <v>263,8991</v>
      </c>
      <c r="S43" s="29" t="s">
        <v>323</v>
      </c>
    </row>
    <row r="44" spans="1:19">
      <c r="A44" s="4"/>
      <c r="B44" s="1"/>
      <c r="C44" s="1"/>
      <c r="D44" s="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"/>
      <c r="R44" s="1"/>
      <c r="S44" s="5"/>
    </row>
    <row r="45" spans="1:19" ht="15">
      <c r="A45" s="34" t="s">
        <v>164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4"/>
      <c r="R45" s="35"/>
      <c r="S45" s="5"/>
    </row>
    <row r="46" spans="1:19">
      <c r="A46" s="6" t="s">
        <v>562</v>
      </c>
      <c r="B46" s="7" t="s">
        <v>563</v>
      </c>
      <c r="C46" s="7" t="s">
        <v>564</v>
      </c>
      <c r="D46" s="8" t="s">
        <v>565</v>
      </c>
      <c r="E46" s="7" t="s">
        <v>75</v>
      </c>
      <c r="F46" s="9" t="s">
        <v>14</v>
      </c>
      <c r="G46" s="7" t="s">
        <v>14</v>
      </c>
      <c r="H46" s="9"/>
      <c r="I46" s="7" t="s">
        <v>50</v>
      </c>
      <c r="J46" s="7" t="s">
        <v>72</v>
      </c>
      <c r="K46" s="9" t="s">
        <v>556</v>
      </c>
      <c r="L46" s="9"/>
      <c r="M46" s="7" t="s">
        <v>14</v>
      </c>
      <c r="N46" s="7" t="s">
        <v>856</v>
      </c>
      <c r="O46" s="9"/>
      <c r="P46" s="9"/>
      <c r="Q46" s="6" t="s">
        <v>857</v>
      </c>
      <c r="R46" s="7" t="str">
        <f>"421,8156"</f>
        <v>421,8156</v>
      </c>
      <c r="S46" s="8" t="s">
        <v>566</v>
      </c>
    </row>
    <row r="47" spans="1:19">
      <c r="A47" s="27" t="s">
        <v>567</v>
      </c>
      <c r="B47" s="28" t="s">
        <v>568</v>
      </c>
      <c r="C47" s="28" t="s">
        <v>569</v>
      </c>
      <c r="D47" s="29" t="s">
        <v>147</v>
      </c>
      <c r="E47" s="28" t="s">
        <v>112</v>
      </c>
      <c r="F47" s="28" t="s">
        <v>17</v>
      </c>
      <c r="G47" s="28" t="s">
        <v>73</v>
      </c>
      <c r="H47" s="30"/>
      <c r="I47" s="28" t="s">
        <v>233</v>
      </c>
      <c r="J47" s="28" t="s">
        <v>141</v>
      </c>
      <c r="K47" s="28" t="s">
        <v>679</v>
      </c>
      <c r="L47" s="30"/>
      <c r="M47" s="28" t="s">
        <v>96</v>
      </c>
      <c r="N47" s="28" t="s">
        <v>59</v>
      </c>
      <c r="O47" s="30" t="s">
        <v>155</v>
      </c>
      <c r="P47" s="30"/>
      <c r="Q47" s="27" t="s">
        <v>858</v>
      </c>
      <c r="R47" s="28" t="str">
        <f>"377,7131"</f>
        <v>377,7131</v>
      </c>
      <c r="S47" s="29" t="s">
        <v>483</v>
      </c>
    </row>
    <row r="48" spans="1:19">
      <c r="A48" s="27" t="s">
        <v>570</v>
      </c>
      <c r="B48" s="28" t="s">
        <v>571</v>
      </c>
      <c r="C48" s="28" t="s">
        <v>356</v>
      </c>
      <c r="D48" s="29" t="s">
        <v>132</v>
      </c>
      <c r="E48" s="30" t="s">
        <v>86</v>
      </c>
      <c r="F48" s="28" t="s">
        <v>232</v>
      </c>
      <c r="G48" s="28" t="s">
        <v>233</v>
      </c>
      <c r="H48" s="30"/>
      <c r="I48" s="28" t="s">
        <v>232</v>
      </c>
      <c r="J48" s="28" t="s">
        <v>233</v>
      </c>
      <c r="K48" s="28" t="s">
        <v>141</v>
      </c>
      <c r="L48" s="30"/>
      <c r="M48" s="28" t="s">
        <v>141</v>
      </c>
      <c r="N48" s="30" t="s">
        <v>142</v>
      </c>
      <c r="O48" s="30"/>
      <c r="P48" s="30"/>
      <c r="Q48" s="27" t="s">
        <v>572</v>
      </c>
      <c r="R48" s="28" t="str">
        <f>"255,6608"</f>
        <v>255,6608</v>
      </c>
      <c r="S48" s="29" t="s">
        <v>462</v>
      </c>
    </row>
    <row r="49" spans="1:19">
      <c r="A49" s="10" t="s">
        <v>573</v>
      </c>
      <c r="B49" s="11" t="s">
        <v>574</v>
      </c>
      <c r="C49" s="11" t="s">
        <v>575</v>
      </c>
      <c r="D49" s="12" t="s">
        <v>132</v>
      </c>
      <c r="E49" s="13" t="s">
        <v>17</v>
      </c>
      <c r="F49" s="11" t="s">
        <v>17</v>
      </c>
      <c r="G49" s="13"/>
      <c r="H49" s="13"/>
      <c r="I49" s="11" t="s">
        <v>86</v>
      </c>
      <c r="J49" s="11" t="s">
        <v>231</v>
      </c>
      <c r="K49" s="13"/>
      <c r="L49" s="13"/>
      <c r="M49" s="11" t="s">
        <v>85</v>
      </c>
      <c r="N49" s="13"/>
      <c r="O49" s="13"/>
      <c r="P49" s="13"/>
      <c r="Q49" s="10" t="s">
        <v>859</v>
      </c>
      <c r="R49" s="11" t="str">
        <f>"381,1045"</f>
        <v>381,1045</v>
      </c>
      <c r="S49" s="12" t="s">
        <v>440</v>
      </c>
    </row>
    <row r="50" spans="1:19">
      <c r="A50" s="4"/>
      <c r="B50" s="1"/>
      <c r="C50" s="1"/>
      <c r="D50" s="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4"/>
      <c r="R50" s="1"/>
      <c r="S50" s="5"/>
    </row>
    <row r="51" spans="1:19" ht="15">
      <c r="A51" s="34" t="s">
        <v>99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4"/>
      <c r="R51" s="35"/>
      <c r="S51" s="5"/>
    </row>
    <row r="52" spans="1:19">
      <c r="A52" s="6" t="s">
        <v>576</v>
      </c>
      <c r="B52" s="7" t="s">
        <v>577</v>
      </c>
      <c r="C52" s="7" t="s">
        <v>578</v>
      </c>
      <c r="D52" s="8" t="s">
        <v>132</v>
      </c>
      <c r="E52" s="9" t="s">
        <v>73</v>
      </c>
      <c r="F52" s="7" t="s">
        <v>85</v>
      </c>
      <c r="G52" s="7" t="s">
        <v>74</v>
      </c>
      <c r="H52" s="9"/>
      <c r="I52" s="7" t="s">
        <v>143</v>
      </c>
      <c r="J52" s="7" t="s">
        <v>105</v>
      </c>
      <c r="K52" s="7" t="s">
        <v>106</v>
      </c>
      <c r="L52" s="9"/>
      <c r="M52" s="7" t="s">
        <v>113</v>
      </c>
      <c r="N52" s="7" t="s">
        <v>74</v>
      </c>
      <c r="O52" s="7" t="s">
        <v>161</v>
      </c>
      <c r="P52" s="9"/>
      <c r="Q52" s="6" t="s">
        <v>588</v>
      </c>
      <c r="R52" s="7" t="str">
        <f>"375,9525"</f>
        <v>375,9525</v>
      </c>
      <c r="S52" s="8" t="s">
        <v>462</v>
      </c>
    </row>
    <row r="53" spans="1:19">
      <c r="A53" s="27" t="s">
        <v>579</v>
      </c>
      <c r="B53" s="28" t="s">
        <v>580</v>
      </c>
      <c r="C53" s="28" t="s">
        <v>581</v>
      </c>
      <c r="D53" s="29" t="s">
        <v>140</v>
      </c>
      <c r="E53" s="30" t="s">
        <v>74</v>
      </c>
      <c r="F53" s="30" t="s">
        <v>74</v>
      </c>
      <c r="G53" s="30" t="s">
        <v>74</v>
      </c>
      <c r="H53" s="30"/>
      <c r="I53" s="30"/>
      <c r="J53" s="30"/>
      <c r="K53" s="30"/>
      <c r="L53" s="30"/>
      <c r="M53" s="30"/>
      <c r="N53" s="30"/>
      <c r="O53" s="30"/>
      <c r="P53" s="30"/>
      <c r="Q53" s="27" t="s">
        <v>203</v>
      </c>
      <c r="R53" s="28" t="str">
        <f>"0,0000"</f>
        <v>0,0000</v>
      </c>
      <c r="S53" s="29" t="s">
        <v>53</v>
      </c>
    </row>
    <row r="54" spans="1:19">
      <c r="A54" s="10" t="s">
        <v>582</v>
      </c>
      <c r="B54" s="11" t="s">
        <v>583</v>
      </c>
      <c r="C54" s="11" t="s">
        <v>584</v>
      </c>
      <c r="D54" s="12" t="s">
        <v>132</v>
      </c>
      <c r="E54" s="13" t="s">
        <v>17</v>
      </c>
      <c r="F54" s="11" t="s">
        <v>17</v>
      </c>
      <c r="G54" s="13" t="s">
        <v>85</v>
      </c>
      <c r="H54" s="13"/>
      <c r="I54" s="11" t="s">
        <v>142</v>
      </c>
      <c r="J54" s="11" t="s">
        <v>438</v>
      </c>
      <c r="K54" s="13" t="s">
        <v>105</v>
      </c>
      <c r="L54" s="13"/>
      <c r="M54" s="11" t="s">
        <v>112</v>
      </c>
      <c r="N54" s="11" t="s">
        <v>17</v>
      </c>
      <c r="O54" s="13" t="s">
        <v>84</v>
      </c>
      <c r="P54" s="13"/>
      <c r="Q54" s="10" t="s">
        <v>860</v>
      </c>
      <c r="R54" s="11" t="str">
        <f>"397,0521"</f>
        <v>397,0521</v>
      </c>
      <c r="S54" s="12" t="s">
        <v>440</v>
      </c>
    </row>
    <row r="55" spans="1:19">
      <c r="A55" s="4"/>
      <c r="B55" s="1"/>
      <c r="C55" s="1"/>
      <c r="D55" s="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"/>
      <c r="R55" s="1"/>
      <c r="S55" s="5"/>
    </row>
    <row r="56" spans="1:19" ht="15">
      <c r="A56" s="34" t="s">
        <v>54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4"/>
      <c r="R56" s="35"/>
      <c r="S56" s="5"/>
    </row>
    <row r="57" spans="1:19">
      <c r="A57" s="6" t="s">
        <v>585</v>
      </c>
      <c r="B57" s="7" t="s">
        <v>586</v>
      </c>
      <c r="C57" s="7" t="s">
        <v>587</v>
      </c>
      <c r="D57" s="8" t="s">
        <v>132</v>
      </c>
      <c r="E57" s="7" t="s">
        <v>112</v>
      </c>
      <c r="F57" s="7" t="s">
        <v>17</v>
      </c>
      <c r="G57" s="7" t="s">
        <v>84</v>
      </c>
      <c r="H57" s="9"/>
      <c r="I57" s="7" t="s">
        <v>50</v>
      </c>
      <c r="J57" s="7" t="s">
        <v>217</v>
      </c>
      <c r="K57" s="9" t="s">
        <v>72</v>
      </c>
      <c r="L57" s="9"/>
      <c r="M57" s="7" t="s">
        <v>75</v>
      </c>
      <c r="N57" s="7" t="s">
        <v>14</v>
      </c>
      <c r="O57" s="7" t="s">
        <v>22</v>
      </c>
      <c r="P57" s="9"/>
      <c r="Q57" s="6" t="s">
        <v>588</v>
      </c>
      <c r="R57" s="7" t="str">
        <f>"360,9585"</f>
        <v>360,9585</v>
      </c>
      <c r="S57" s="8" t="s">
        <v>440</v>
      </c>
    </row>
    <row r="58" spans="1:19">
      <c r="A58" s="4"/>
      <c r="B58" s="1"/>
      <c r="C58" s="1"/>
      <c r="D58" s="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"/>
      <c r="R58" s="1"/>
      <c r="S58" s="5"/>
    </row>
    <row r="59" spans="1:19">
      <c r="A59" s="4"/>
      <c r="B59" s="1"/>
      <c r="C59" s="1"/>
      <c r="D59" s="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"/>
      <c r="R59" s="1"/>
      <c r="S59" s="5"/>
    </row>
    <row r="60" spans="1:19">
      <c r="A60" s="4"/>
      <c r="B60" s="1"/>
      <c r="C60" s="1"/>
      <c r="D60" s="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"/>
      <c r="R60" s="1"/>
      <c r="S60" s="5"/>
    </row>
    <row r="61" spans="1:19">
      <c r="A61" s="4"/>
      <c r="B61" s="1"/>
      <c r="C61" s="1"/>
      <c r="D61" s="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"/>
      <c r="R61" s="1"/>
      <c r="S61" s="5"/>
    </row>
    <row r="62" spans="1:19">
      <c r="A62" s="4"/>
      <c r="B62" s="1"/>
      <c r="C62" s="1"/>
      <c r="D62" s="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"/>
      <c r="R62" s="1"/>
      <c r="S62" s="5"/>
    </row>
    <row r="63" spans="1:19">
      <c r="A63" s="4"/>
      <c r="B63" s="1"/>
      <c r="C63" s="1"/>
      <c r="D63" s="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"/>
      <c r="R63" s="1"/>
      <c r="S63" s="5"/>
    </row>
    <row r="64" spans="1:19">
      <c r="A64" s="4"/>
      <c r="B64" s="1"/>
      <c r="C64" s="1"/>
      <c r="D64" s="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"/>
      <c r="R64" s="1"/>
      <c r="S64" s="5"/>
    </row>
    <row r="65" spans="1:19">
      <c r="A65" s="4"/>
      <c r="B65" s="1"/>
      <c r="C65" s="1"/>
      <c r="D65" s="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4"/>
      <c r="R65" s="1"/>
      <c r="S65" s="5"/>
    </row>
    <row r="66" spans="1:19">
      <c r="A66" s="4"/>
      <c r="B66" s="1"/>
      <c r="C66" s="1"/>
      <c r="D66" s="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4"/>
      <c r="R66" s="1"/>
      <c r="S66" s="5"/>
    </row>
    <row r="67" spans="1:19" ht="18">
      <c r="A67" s="18" t="s">
        <v>33</v>
      </c>
      <c r="B67" s="19"/>
      <c r="C67" s="1"/>
      <c r="D67" s="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4"/>
      <c r="R67" s="1"/>
      <c r="S67" s="5"/>
    </row>
    <row r="68" spans="1:19" ht="15">
      <c r="A68" s="20" t="s">
        <v>157</v>
      </c>
      <c r="B68" s="26"/>
      <c r="C68" s="1"/>
      <c r="D68" s="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4"/>
      <c r="R68" s="1"/>
      <c r="S68" s="5"/>
    </row>
    <row r="69" spans="1:19" ht="14.25">
      <c r="A69" s="23" t="s">
        <v>402</v>
      </c>
      <c r="B69" s="24"/>
      <c r="C69" s="1"/>
      <c r="D69" s="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4"/>
      <c r="R69" s="1"/>
      <c r="S69" s="5"/>
    </row>
    <row r="70" spans="1:19" ht="15">
      <c r="A70" s="25" t="s">
        <v>36</v>
      </c>
      <c r="B70" s="25" t="s">
        <v>37</v>
      </c>
      <c r="C70" s="25" t="s">
        <v>38</v>
      </c>
      <c r="D70" s="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4"/>
      <c r="R70" s="1"/>
      <c r="S70" s="5"/>
    </row>
    <row r="71" spans="1:19">
      <c r="A71" s="22" t="s">
        <v>506</v>
      </c>
      <c r="B71" s="1" t="s">
        <v>404</v>
      </c>
      <c r="C71" s="1" t="s">
        <v>160</v>
      </c>
      <c r="D71" s="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4"/>
      <c r="R71" s="1"/>
      <c r="S71" s="5"/>
    </row>
    <row r="72" spans="1:19">
      <c r="A72" s="22" t="s">
        <v>511</v>
      </c>
      <c r="B72" s="1" t="s">
        <v>404</v>
      </c>
      <c r="C72" s="1" t="s">
        <v>43</v>
      </c>
      <c r="D72" s="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4"/>
      <c r="R72" s="1"/>
      <c r="S72" s="5"/>
    </row>
    <row r="73" spans="1:19">
      <c r="A73" s="4"/>
      <c r="B73" s="1"/>
      <c r="C73" s="1"/>
      <c r="D73" s="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4"/>
      <c r="R73" s="1"/>
      <c r="S73" s="5"/>
    </row>
    <row r="74" spans="1:19" ht="14.25">
      <c r="A74" s="23" t="s">
        <v>35</v>
      </c>
      <c r="B74" s="24"/>
      <c r="C74" s="1"/>
      <c r="D74" s="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4"/>
      <c r="R74" s="1"/>
      <c r="S74" s="5"/>
    </row>
    <row r="75" spans="1:19" ht="15">
      <c r="A75" s="25" t="s">
        <v>36</v>
      </c>
      <c r="B75" s="25" t="s">
        <v>37</v>
      </c>
      <c r="C75" s="25" t="s">
        <v>38</v>
      </c>
      <c r="D75" s="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4"/>
      <c r="R75" s="1"/>
      <c r="S75" s="5"/>
    </row>
    <row r="76" spans="1:19">
      <c r="A76" s="22" t="s">
        <v>492</v>
      </c>
      <c r="B76" s="1" t="s">
        <v>39</v>
      </c>
      <c r="C76" s="1" t="s">
        <v>158</v>
      </c>
      <c r="D76" s="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4"/>
      <c r="R76" s="1"/>
      <c r="S76" s="5"/>
    </row>
    <row r="77" spans="1:19">
      <c r="A77" s="4"/>
      <c r="B77" s="1"/>
      <c r="C77" s="1"/>
      <c r="D77" s="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4"/>
      <c r="R77" s="1"/>
      <c r="S77" s="5"/>
    </row>
    <row r="78" spans="1:19" ht="14.25">
      <c r="A78" s="23" t="s">
        <v>41</v>
      </c>
      <c r="B78" s="24"/>
      <c r="C78" s="1"/>
      <c r="D78" s="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4"/>
      <c r="R78" s="1"/>
      <c r="S78" s="5"/>
    </row>
    <row r="79" spans="1:19" ht="15">
      <c r="A79" s="25" t="s">
        <v>36</v>
      </c>
      <c r="B79" s="25" t="s">
        <v>37</v>
      </c>
      <c r="C79" s="25" t="s">
        <v>38</v>
      </c>
      <c r="D79" s="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"/>
      <c r="R79" s="1"/>
      <c r="S79" s="5"/>
    </row>
    <row r="80" spans="1:19">
      <c r="A80" s="22" t="s">
        <v>516</v>
      </c>
      <c r="B80" s="1" t="s">
        <v>42</v>
      </c>
      <c r="C80" s="1" t="s">
        <v>43</v>
      </c>
      <c r="D80" s="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"/>
      <c r="R80" s="1"/>
      <c r="S80" s="5"/>
    </row>
    <row r="81" spans="1:19">
      <c r="A81" s="22" t="s">
        <v>499</v>
      </c>
      <c r="B81" s="1" t="s">
        <v>42</v>
      </c>
      <c r="C81" s="1" t="s">
        <v>277</v>
      </c>
      <c r="D81" s="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"/>
      <c r="R81" s="1"/>
      <c r="S81" s="5"/>
    </row>
    <row r="82" spans="1:19">
      <c r="A82" s="22" t="s">
        <v>508</v>
      </c>
      <c r="B82" s="1" t="s">
        <v>42</v>
      </c>
      <c r="C82" s="1" t="s">
        <v>160</v>
      </c>
      <c r="D82" s="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4"/>
      <c r="R82" s="1"/>
      <c r="S82" s="5"/>
    </row>
    <row r="83" spans="1:19">
      <c r="A83" s="22" t="s">
        <v>478</v>
      </c>
      <c r="B83" s="1" t="s">
        <v>42</v>
      </c>
      <c r="C83" s="1" t="s">
        <v>399</v>
      </c>
      <c r="D83" s="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"/>
      <c r="R83" s="1"/>
      <c r="S83" s="5"/>
    </row>
    <row r="84" spans="1:19">
      <c r="A84" s="22" t="s">
        <v>484</v>
      </c>
      <c r="B84" s="1" t="s">
        <v>42</v>
      </c>
      <c r="C84" s="1" t="s">
        <v>399</v>
      </c>
      <c r="D84" s="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4"/>
      <c r="R84" s="1"/>
      <c r="S84" s="5"/>
    </row>
    <row r="85" spans="1:19">
      <c r="A85" s="22" t="s">
        <v>496</v>
      </c>
      <c r="B85" s="1" t="s">
        <v>42</v>
      </c>
      <c r="C85" s="1" t="s">
        <v>158</v>
      </c>
      <c r="D85" s="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4"/>
      <c r="R85" s="1"/>
      <c r="S85" s="5"/>
    </row>
    <row r="86" spans="1:19">
      <c r="A86" s="22" t="s">
        <v>489</v>
      </c>
      <c r="B86" s="1" t="s">
        <v>42</v>
      </c>
      <c r="C86" s="1" t="s">
        <v>589</v>
      </c>
      <c r="D86" s="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4"/>
      <c r="R86" s="1"/>
      <c r="S86" s="5"/>
    </row>
    <row r="87" spans="1:19">
      <c r="A87" s="22" t="s">
        <v>300</v>
      </c>
      <c r="B87" s="1" t="s">
        <v>42</v>
      </c>
      <c r="C87" s="1" t="s">
        <v>277</v>
      </c>
      <c r="D87" s="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4"/>
      <c r="R87" s="1"/>
      <c r="S87" s="5"/>
    </row>
    <row r="88" spans="1:19">
      <c r="A88" s="4"/>
      <c r="B88" s="1"/>
      <c r="C88" s="1"/>
      <c r="D88" s="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"/>
      <c r="R88" s="1"/>
      <c r="S88" s="5"/>
    </row>
    <row r="89" spans="1:19">
      <c r="A89" s="4"/>
      <c r="B89" s="1"/>
      <c r="C89" s="1"/>
      <c r="D89" s="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4"/>
      <c r="R89" s="1"/>
      <c r="S89" s="5"/>
    </row>
    <row r="90" spans="1:19" ht="15">
      <c r="A90" s="20" t="s">
        <v>34</v>
      </c>
      <c r="B90" s="26"/>
      <c r="C90" s="1"/>
      <c r="D90" s="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4"/>
      <c r="R90" s="1"/>
      <c r="S90" s="5"/>
    </row>
    <row r="91" spans="1:19" ht="14.25">
      <c r="A91" s="23" t="s">
        <v>402</v>
      </c>
      <c r="B91" s="24"/>
      <c r="C91" s="1"/>
      <c r="D91" s="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4"/>
      <c r="R91" s="1"/>
      <c r="S91" s="5"/>
    </row>
    <row r="92" spans="1:19" ht="15">
      <c r="A92" s="25" t="s">
        <v>36</v>
      </c>
      <c r="B92" s="25" t="s">
        <v>37</v>
      </c>
      <c r="C92" s="25" t="s">
        <v>38</v>
      </c>
      <c r="D92" s="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4"/>
      <c r="R92" s="1"/>
      <c r="S92" s="5"/>
    </row>
    <row r="93" spans="1:19">
      <c r="A93" s="22" t="s">
        <v>562</v>
      </c>
      <c r="B93" s="1" t="s">
        <v>404</v>
      </c>
      <c r="C93" s="1" t="s">
        <v>173</v>
      </c>
      <c r="D93" s="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"/>
      <c r="R93" s="1"/>
      <c r="S93" s="5"/>
    </row>
    <row r="94" spans="1:19">
      <c r="A94" s="22" t="s">
        <v>545</v>
      </c>
      <c r="B94" s="1" t="s">
        <v>406</v>
      </c>
      <c r="C94" s="1" t="s">
        <v>63</v>
      </c>
      <c r="D94" s="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4"/>
      <c r="R94" s="1"/>
      <c r="S94" s="5"/>
    </row>
    <row r="95" spans="1:19">
      <c r="A95" s="22" t="s">
        <v>520</v>
      </c>
      <c r="B95" s="1" t="s">
        <v>403</v>
      </c>
      <c r="C95" s="1" t="s">
        <v>160</v>
      </c>
      <c r="D95" s="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4"/>
      <c r="R95" s="1"/>
      <c r="S95" s="5"/>
    </row>
    <row r="96" spans="1:19">
      <c r="A96" s="22" t="s">
        <v>525</v>
      </c>
      <c r="B96" s="1" t="s">
        <v>403</v>
      </c>
      <c r="C96" s="1" t="s">
        <v>160</v>
      </c>
      <c r="D96" s="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4"/>
      <c r="R96" s="1"/>
      <c r="S96" s="5"/>
    </row>
    <row r="97" spans="1:19">
      <c r="A97" s="22" t="s">
        <v>432</v>
      </c>
      <c r="B97" s="1" t="s">
        <v>404</v>
      </c>
      <c r="C97" s="1" t="s">
        <v>160</v>
      </c>
      <c r="D97" s="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4"/>
      <c r="R97" s="1"/>
      <c r="S97" s="5"/>
    </row>
    <row r="98" spans="1:19">
      <c r="A98" s="4"/>
      <c r="B98" s="1"/>
      <c r="C98" s="1"/>
      <c r="D98" s="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4"/>
      <c r="R98" s="1"/>
      <c r="S98" s="5"/>
    </row>
    <row r="99" spans="1:19" ht="14.25">
      <c r="A99" s="23" t="s">
        <v>35</v>
      </c>
      <c r="B99" s="24"/>
      <c r="C99" s="1"/>
      <c r="D99" s="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4"/>
      <c r="R99" s="1"/>
      <c r="S99" s="5"/>
    </row>
    <row r="100" spans="1:19" ht="15">
      <c r="A100" s="25" t="s">
        <v>36</v>
      </c>
      <c r="B100" s="25" t="s">
        <v>37</v>
      </c>
      <c r="C100" s="25" t="s">
        <v>38</v>
      </c>
      <c r="D100" s="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4"/>
      <c r="R100" s="1"/>
      <c r="S100" s="5"/>
    </row>
    <row r="101" spans="1:19">
      <c r="A101" s="22" t="s">
        <v>567</v>
      </c>
      <c r="B101" s="1" t="s">
        <v>39</v>
      </c>
      <c r="C101" s="1" t="s">
        <v>173</v>
      </c>
      <c r="D101" s="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4"/>
      <c r="R101" s="1"/>
      <c r="S101" s="5"/>
    </row>
    <row r="102" spans="1:19">
      <c r="A102" s="22" t="s">
        <v>324</v>
      </c>
      <c r="B102" s="1" t="s">
        <v>39</v>
      </c>
      <c r="C102" s="1" t="s">
        <v>43</v>
      </c>
      <c r="D102" s="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4"/>
      <c r="R102" s="1"/>
      <c r="S102" s="5"/>
    </row>
    <row r="103" spans="1:19">
      <c r="A103" s="22" t="s">
        <v>529</v>
      </c>
      <c r="B103" s="1" t="s">
        <v>39</v>
      </c>
      <c r="C103" s="1" t="s">
        <v>160</v>
      </c>
      <c r="D103" s="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4"/>
      <c r="R103" s="1"/>
      <c r="S103" s="5"/>
    </row>
    <row r="104" spans="1:19">
      <c r="A104" s="22" t="s">
        <v>570</v>
      </c>
      <c r="B104" s="1" t="s">
        <v>39</v>
      </c>
      <c r="C104" s="1" t="s">
        <v>173</v>
      </c>
      <c r="D104" s="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4"/>
      <c r="R104" s="1"/>
      <c r="S104" s="5"/>
    </row>
    <row r="105" spans="1:19">
      <c r="A105" s="4"/>
      <c r="B105" s="1"/>
      <c r="C105" s="1"/>
      <c r="D105" s="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4"/>
      <c r="R105" s="1"/>
      <c r="S105" s="5"/>
    </row>
    <row r="106" spans="1:19" ht="14.25">
      <c r="A106" s="23" t="s">
        <v>41</v>
      </c>
      <c r="B106" s="24"/>
      <c r="C106" s="1"/>
      <c r="D106" s="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4"/>
      <c r="R106" s="1"/>
      <c r="S106" s="5"/>
    </row>
    <row r="107" spans="1:19" ht="15">
      <c r="A107" s="25" t="s">
        <v>36</v>
      </c>
      <c r="B107" s="25" t="s">
        <v>37</v>
      </c>
      <c r="C107" s="25" t="s">
        <v>38</v>
      </c>
      <c r="D107" s="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4"/>
      <c r="R107" s="1"/>
      <c r="S107" s="5"/>
    </row>
    <row r="108" spans="1:19">
      <c r="A108" s="22" t="s">
        <v>576</v>
      </c>
      <c r="B108" s="1" t="s">
        <v>42</v>
      </c>
      <c r="C108" s="1" t="s">
        <v>117</v>
      </c>
      <c r="D108" s="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"/>
      <c r="R108" s="1"/>
      <c r="S108" s="5"/>
    </row>
    <row r="109" spans="1:19">
      <c r="A109" s="22" t="s">
        <v>585</v>
      </c>
      <c r="B109" s="1" t="s">
        <v>42</v>
      </c>
      <c r="C109" s="1" t="s">
        <v>62</v>
      </c>
      <c r="D109" s="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4"/>
      <c r="R109" s="1"/>
      <c r="S109" s="5"/>
    </row>
    <row r="110" spans="1:19">
      <c r="A110" s="22" t="s">
        <v>552</v>
      </c>
      <c r="B110" s="1" t="s">
        <v>42</v>
      </c>
      <c r="C110" s="1" t="s">
        <v>63</v>
      </c>
      <c r="D110" s="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4"/>
      <c r="R110" s="1"/>
      <c r="S110" s="5"/>
    </row>
    <row r="111" spans="1:19">
      <c r="A111" s="22" t="s">
        <v>345</v>
      </c>
      <c r="B111" s="1" t="s">
        <v>42</v>
      </c>
      <c r="C111" s="1" t="s">
        <v>63</v>
      </c>
      <c r="D111" s="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4"/>
      <c r="R111" s="1"/>
      <c r="S111" s="5"/>
    </row>
    <row r="112" spans="1:19">
      <c r="A112" s="22" t="s">
        <v>558</v>
      </c>
      <c r="B112" s="1" t="s">
        <v>42</v>
      </c>
      <c r="C112" s="1" t="s">
        <v>63</v>
      </c>
      <c r="D112" s="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4"/>
      <c r="R112" s="1"/>
      <c r="S112" s="5"/>
    </row>
    <row r="113" spans="1:19">
      <c r="A113" s="22" t="s">
        <v>534</v>
      </c>
      <c r="B113" s="1" t="s">
        <v>42</v>
      </c>
      <c r="C113" s="1" t="s">
        <v>43</v>
      </c>
      <c r="D113" s="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4"/>
      <c r="R113" s="1"/>
      <c r="S113" s="5"/>
    </row>
    <row r="114" spans="1:19">
      <c r="A114" s="4"/>
      <c r="B114" s="1"/>
      <c r="C114" s="1"/>
      <c r="D114" s="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4"/>
      <c r="R114" s="1"/>
      <c r="S114" s="5"/>
    </row>
    <row r="115" spans="1:19" ht="14.25">
      <c r="A115" s="23" t="s">
        <v>78</v>
      </c>
      <c r="B115" s="24"/>
      <c r="C115" s="1"/>
      <c r="D115" s="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4"/>
      <c r="R115" s="1"/>
      <c r="S115" s="5"/>
    </row>
    <row r="116" spans="1:19" ht="15">
      <c r="A116" s="25" t="s">
        <v>36</v>
      </c>
      <c r="B116" s="25" t="s">
        <v>37</v>
      </c>
      <c r="C116" s="25" t="s">
        <v>38</v>
      </c>
      <c r="D116" s="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4"/>
      <c r="R116" s="1"/>
      <c r="S116" s="5"/>
    </row>
    <row r="117" spans="1:19">
      <c r="A117" s="22" t="s">
        <v>582</v>
      </c>
      <c r="B117" s="1" t="s">
        <v>409</v>
      </c>
      <c r="C117" s="1" t="s">
        <v>117</v>
      </c>
      <c r="D117" s="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4"/>
      <c r="R117" s="1"/>
      <c r="S117" s="5"/>
    </row>
    <row r="118" spans="1:19">
      <c r="A118" s="22" t="s">
        <v>573</v>
      </c>
      <c r="B118" s="1" t="s">
        <v>289</v>
      </c>
      <c r="C118" s="1" t="s">
        <v>173</v>
      </c>
      <c r="D118" s="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4"/>
      <c r="R118" s="1"/>
      <c r="S118" s="5"/>
    </row>
    <row r="119" spans="1:19">
      <c r="A119" s="22" t="s">
        <v>540</v>
      </c>
      <c r="B119" s="1" t="s">
        <v>119</v>
      </c>
      <c r="C119" s="1" t="s">
        <v>43</v>
      </c>
      <c r="D119" s="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4"/>
      <c r="R119" s="1"/>
      <c r="S119" s="5"/>
    </row>
  </sheetData>
  <mergeCells count="23">
    <mergeCell ref="A12:R12"/>
    <mergeCell ref="A1:S2"/>
    <mergeCell ref="A3:A4"/>
    <mergeCell ref="B3:B4"/>
    <mergeCell ref="C3:C4"/>
    <mergeCell ref="D3:D4"/>
    <mergeCell ref="E3:H3"/>
    <mergeCell ref="I3:L3"/>
    <mergeCell ref="M3:P3"/>
    <mergeCell ref="Q3:Q4"/>
    <mergeCell ref="R3:R4"/>
    <mergeCell ref="S3:S4"/>
    <mergeCell ref="A5:R5"/>
    <mergeCell ref="A9:R9"/>
    <mergeCell ref="A45:R45"/>
    <mergeCell ref="A51:R51"/>
    <mergeCell ref="A56:R56"/>
    <mergeCell ref="A16:R16"/>
    <mergeCell ref="A20:R20"/>
    <mergeCell ref="A24:R24"/>
    <mergeCell ref="A28:R28"/>
    <mergeCell ref="A34:R34"/>
    <mergeCell ref="A39:R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activeCell="K24" sqref="K24"/>
    </sheetView>
  </sheetViews>
  <sheetFormatPr defaultRowHeight="12.75"/>
  <cols>
    <col min="1" max="1" width="23.5703125" customWidth="1"/>
    <col min="2" max="2" width="21.28515625" customWidth="1"/>
    <col min="4" max="4" width="34.140625" customWidth="1"/>
    <col min="19" max="19" width="12.42578125" customWidth="1"/>
  </cols>
  <sheetData>
    <row r="1" spans="1:19">
      <c r="A1" s="51" t="s">
        <v>923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42.7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19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64</v>
      </c>
      <c r="F3" s="46"/>
      <c r="G3" s="46"/>
      <c r="H3" s="46"/>
      <c r="I3" s="46" t="s">
        <v>65</v>
      </c>
      <c r="J3" s="46"/>
      <c r="K3" s="46"/>
      <c r="L3" s="46"/>
      <c r="M3" s="46" t="s">
        <v>1</v>
      </c>
      <c r="N3" s="46"/>
      <c r="O3" s="46"/>
      <c r="P3" s="46"/>
      <c r="Q3" s="46" t="s">
        <v>2</v>
      </c>
      <c r="R3" s="46" t="s">
        <v>5</v>
      </c>
      <c r="S3" s="47" t="s">
        <v>4</v>
      </c>
    </row>
    <row r="4" spans="1:19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3">
        <v>1</v>
      </c>
      <c r="J4" s="3">
        <v>2</v>
      </c>
      <c r="K4" s="3">
        <v>3</v>
      </c>
      <c r="L4" s="3" t="s">
        <v>6</v>
      </c>
      <c r="M4" s="3">
        <v>1</v>
      </c>
      <c r="N4" s="3">
        <v>2</v>
      </c>
      <c r="O4" s="3">
        <v>3</v>
      </c>
      <c r="P4" s="3" t="s">
        <v>6</v>
      </c>
      <c r="Q4" s="45"/>
      <c r="R4" s="45"/>
      <c r="S4" s="48"/>
    </row>
    <row r="5" spans="1:19" ht="15">
      <c r="A5" s="49" t="s">
        <v>128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49"/>
      <c r="R5" s="50"/>
      <c r="S5" s="5"/>
    </row>
    <row r="6" spans="1:19">
      <c r="A6" s="14" t="s">
        <v>411</v>
      </c>
      <c r="B6" s="15" t="s">
        <v>412</v>
      </c>
      <c r="C6" s="15" t="s">
        <v>413</v>
      </c>
      <c r="D6" s="16" t="s">
        <v>248</v>
      </c>
      <c r="E6" s="15" t="s">
        <v>72</v>
      </c>
      <c r="F6" s="15" t="s">
        <v>51</v>
      </c>
      <c r="G6" s="15" t="s">
        <v>112</v>
      </c>
      <c r="H6" s="17"/>
      <c r="I6" s="15" t="s">
        <v>414</v>
      </c>
      <c r="J6" s="15" t="s">
        <v>202</v>
      </c>
      <c r="K6" s="17" t="s">
        <v>415</v>
      </c>
      <c r="L6" s="17"/>
      <c r="M6" s="17" t="s">
        <v>143</v>
      </c>
      <c r="N6" s="17" t="s">
        <v>143</v>
      </c>
      <c r="O6" s="17" t="s">
        <v>143</v>
      </c>
      <c r="P6" s="17"/>
      <c r="Q6" s="14" t="s">
        <v>203</v>
      </c>
      <c r="R6" s="15" t="str">
        <f>"0,0000"</f>
        <v>0,0000</v>
      </c>
      <c r="S6" s="16" t="s">
        <v>312</v>
      </c>
    </row>
    <row r="7" spans="1:19">
      <c r="A7" s="4"/>
      <c r="B7" s="1"/>
      <c r="C7" s="1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1"/>
      <c r="S7" s="5"/>
    </row>
    <row r="8" spans="1:19" ht="15">
      <c r="A8" s="34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4"/>
      <c r="R8" s="35"/>
      <c r="S8" s="5"/>
    </row>
    <row r="9" spans="1:19">
      <c r="A9" s="14" t="s">
        <v>416</v>
      </c>
      <c r="B9" s="15" t="s">
        <v>417</v>
      </c>
      <c r="C9" s="15" t="s">
        <v>12</v>
      </c>
      <c r="D9" s="16" t="s">
        <v>248</v>
      </c>
      <c r="E9" s="15" t="s">
        <v>113</v>
      </c>
      <c r="F9" s="17" t="s">
        <v>74</v>
      </c>
      <c r="G9" s="15" t="s">
        <v>74</v>
      </c>
      <c r="H9" s="17"/>
      <c r="I9" s="15" t="s">
        <v>415</v>
      </c>
      <c r="J9" s="15" t="s">
        <v>86</v>
      </c>
      <c r="K9" s="17" t="s">
        <v>231</v>
      </c>
      <c r="L9" s="17"/>
      <c r="M9" s="15" t="s">
        <v>113</v>
      </c>
      <c r="N9" s="15" t="s">
        <v>929</v>
      </c>
      <c r="O9" s="15" t="s">
        <v>340</v>
      </c>
      <c r="P9" s="17"/>
      <c r="Q9" s="14" t="s">
        <v>418</v>
      </c>
      <c r="R9" s="15" t="str">
        <f>"397,4688"</f>
        <v>397,4688</v>
      </c>
      <c r="S9" s="16" t="s">
        <v>312</v>
      </c>
    </row>
    <row r="10" spans="1:19">
      <c r="A10" s="14" t="s">
        <v>419</v>
      </c>
      <c r="B10" s="15" t="s">
        <v>420</v>
      </c>
      <c r="C10" s="15" t="s">
        <v>421</v>
      </c>
      <c r="D10" s="16" t="s">
        <v>248</v>
      </c>
      <c r="E10" s="15" t="s">
        <v>112</v>
      </c>
      <c r="F10" s="15" t="s">
        <v>17</v>
      </c>
      <c r="G10" s="17" t="s">
        <v>73</v>
      </c>
      <c r="H10" s="17"/>
      <c r="I10" s="15" t="s">
        <v>415</v>
      </c>
      <c r="J10" s="17" t="s">
        <v>86</v>
      </c>
      <c r="K10" s="17"/>
      <c r="L10" s="17"/>
      <c r="M10" s="15" t="s">
        <v>112</v>
      </c>
      <c r="N10" s="17" t="s">
        <v>84</v>
      </c>
      <c r="O10" s="17" t="s">
        <v>84</v>
      </c>
      <c r="P10" s="17"/>
      <c r="Q10" s="14" t="s">
        <v>422</v>
      </c>
      <c r="R10" s="15" t="str">
        <f>"344,6000"</f>
        <v>344,6000</v>
      </c>
      <c r="S10" s="16" t="s">
        <v>312</v>
      </c>
    </row>
    <row r="11" spans="1:19">
      <c r="A11" s="4"/>
      <c r="B11" s="1"/>
      <c r="C11" s="1"/>
      <c r="D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5"/>
    </row>
    <row r="12" spans="1:19" ht="15">
      <c r="A12" s="34" t="s">
        <v>99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4"/>
      <c r="R12" s="35"/>
      <c r="S12" s="5"/>
    </row>
    <row r="13" spans="1:19">
      <c r="A13" s="14" t="s">
        <v>423</v>
      </c>
      <c r="B13" s="15" t="s">
        <v>424</v>
      </c>
      <c r="C13" s="15" t="s">
        <v>425</v>
      </c>
      <c r="D13" s="16" t="s">
        <v>426</v>
      </c>
      <c r="E13" s="15" t="s">
        <v>113</v>
      </c>
      <c r="F13" s="17" t="s">
        <v>75</v>
      </c>
      <c r="G13" s="17" t="s">
        <v>75</v>
      </c>
      <c r="H13" s="17"/>
      <c r="I13" s="15" t="s">
        <v>143</v>
      </c>
      <c r="J13" s="15" t="s">
        <v>50</v>
      </c>
      <c r="K13" s="17" t="s">
        <v>219</v>
      </c>
      <c r="L13" s="17"/>
      <c r="M13" s="15" t="s">
        <v>17</v>
      </c>
      <c r="N13" s="15" t="s">
        <v>74</v>
      </c>
      <c r="O13" s="17" t="s">
        <v>59</v>
      </c>
      <c r="P13" s="17"/>
      <c r="Q13" s="14" t="s">
        <v>427</v>
      </c>
      <c r="R13" s="15" t="str">
        <f>"356,5755"</f>
        <v>356,5755</v>
      </c>
      <c r="S13" s="16" t="s">
        <v>428</v>
      </c>
    </row>
    <row r="14" spans="1:19">
      <c r="A14" s="4"/>
      <c r="B14" s="1"/>
      <c r="C14" s="1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1"/>
      <c r="S14" s="5"/>
    </row>
    <row r="15" spans="1:19" ht="15">
      <c r="A15" s="34" t="s">
        <v>54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4"/>
      <c r="R15" s="35"/>
      <c r="S15" s="5"/>
    </row>
    <row r="16" spans="1:19">
      <c r="A16" s="14" t="s">
        <v>429</v>
      </c>
      <c r="B16" s="15" t="s">
        <v>430</v>
      </c>
      <c r="C16" s="15" t="s">
        <v>431</v>
      </c>
      <c r="D16" s="16" t="s">
        <v>132</v>
      </c>
      <c r="E16" s="15" t="s">
        <v>266</v>
      </c>
      <c r="F16" s="15" t="s">
        <v>14</v>
      </c>
      <c r="G16" s="15" t="s">
        <v>155</v>
      </c>
      <c r="H16" s="17"/>
      <c r="I16" s="15" t="s">
        <v>72</v>
      </c>
      <c r="J16" s="15" t="s">
        <v>51</v>
      </c>
      <c r="K16" s="17" t="s">
        <v>275</v>
      </c>
      <c r="L16" s="17"/>
      <c r="M16" s="17" t="s">
        <v>113</v>
      </c>
      <c r="N16" s="15" t="s">
        <v>113</v>
      </c>
      <c r="O16" s="17" t="s">
        <v>74</v>
      </c>
      <c r="P16" s="17"/>
      <c r="Q16" s="14" t="s">
        <v>861</v>
      </c>
      <c r="R16" s="15" t="str">
        <f>"374,7275"</f>
        <v>374,7275</v>
      </c>
      <c r="S16" s="16" t="s">
        <v>53</v>
      </c>
    </row>
    <row r="17" spans="1:19">
      <c r="A17" s="4"/>
      <c r="B17" s="1"/>
      <c r="C17" s="1"/>
      <c r="D17" s="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"/>
      <c r="R17" s="1"/>
      <c r="S17" s="5"/>
    </row>
    <row r="18" spans="1:19">
      <c r="A18" s="4"/>
      <c r="B18" s="1"/>
      <c r="C18" s="1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5"/>
    </row>
    <row r="19" spans="1:19">
      <c r="A19" s="4"/>
      <c r="B19" s="1"/>
      <c r="C19" s="1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/>
      <c r="R19" s="1"/>
      <c r="S19" s="5"/>
    </row>
    <row r="20" spans="1:19">
      <c r="A20" s="4"/>
      <c r="B20" s="1"/>
      <c r="C20" s="1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"/>
      <c r="R20" s="1"/>
      <c r="S20" s="5"/>
    </row>
    <row r="21" spans="1:19">
      <c r="A21" s="4"/>
      <c r="B21" s="1"/>
      <c r="C21" s="1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"/>
      <c r="R21" s="1"/>
      <c r="S21" s="5"/>
    </row>
    <row r="22" spans="1:19">
      <c r="A22" s="4"/>
      <c r="B22" s="1"/>
      <c r="C22" s="1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"/>
      <c r="R22" s="1"/>
      <c r="S22" s="5"/>
    </row>
    <row r="23" spans="1:19">
      <c r="A23" s="4"/>
      <c r="B23" s="1"/>
      <c r="C23" s="1"/>
      <c r="D23" s="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/>
      <c r="R23" s="1"/>
      <c r="S23" s="5"/>
    </row>
    <row r="24" spans="1:19">
      <c r="A24" s="4"/>
      <c r="B24" s="1"/>
      <c r="C24" s="1"/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  <c r="R24" s="1"/>
      <c r="S24" s="5"/>
    </row>
    <row r="25" spans="1:19">
      <c r="A25" s="4"/>
      <c r="B25" s="1"/>
      <c r="C25" s="1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"/>
      <c r="R25" s="1"/>
      <c r="S25" s="5"/>
    </row>
    <row r="26" spans="1:19" ht="18">
      <c r="A26" s="18" t="s">
        <v>33</v>
      </c>
      <c r="B26" s="19"/>
      <c r="C26" s="1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/>
      <c r="R26" s="1"/>
      <c r="S26" s="5"/>
    </row>
    <row r="27" spans="1:19" ht="15">
      <c r="A27" s="20" t="s">
        <v>34</v>
      </c>
      <c r="B27" s="26"/>
      <c r="C27" s="1"/>
      <c r="D27" s="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/>
      <c r="R27" s="1"/>
      <c r="S27" s="5"/>
    </row>
    <row r="28" spans="1:19" ht="14.25">
      <c r="A28" s="23" t="s">
        <v>402</v>
      </c>
      <c r="B28" s="24"/>
      <c r="C28" s="1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/>
      <c r="R28" s="1"/>
      <c r="S28" s="5"/>
    </row>
    <row r="29" spans="1:19" ht="15">
      <c r="A29" s="25" t="s">
        <v>36</v>
      </c>
      <c r="B29" s="25" t="s">
        <v>37</v>
      </c>
      <c r="C29" s="25" t="s">
        <v>38</v>
      </c>
      <c r="D29" s="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"/>
      <c r="R29" s="1"/>
      <c r="S29" s="5"/>
    </row>
    <row r="30" spans="1:19">
      <c r="A30" s="22" t="s">
        <v>416</v>
      </c>
      <c r="B30" s="1" t="s">
        <v>403</v>
      </c>
      <c r="C30" s="1" t="s">
        <v>43</v>
      </c>
      <c r="D30" s="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"/>
      <c r="R30" s="1"/>
      <c r="S30" s="5"/>
    </row>
    <row r="31" spans="1:19">
      <c r="A31" s="22" t="s">
        <v>419</v>
      </c>
      <c r="B31" s="1" t="s">
        <v>404</v>
      </c>
      <c r="C31" s="1" t="s">
        <v>43</v>
      </c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/>
      <c r="R31" s="1"/>
      <c r="S31" s="5"/>
    </row>
    <row r="32" spans="1:19">
      <c r="A32" s="4"/>
      <c r="B32" s="1"/>
      <c r="C32" s="1"/>
      <c r="D32" s="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/>
      <c r="R32" s="1"/>
      <c r="S32" s="5"/>
    </row>
    <row r="33" spans="1:19" ht="14.25">
      <c r="A33" s="23" t="s">
        <v>41</v>
      </c>
      <c r="B33" s="24"/>
      <c r="C33" s="1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"/>
      <c r="R33" s="1"/>
      <c r="S33" s="5"/>
    </row>
    <row r="34" spans="1:19" ht="15">
      <c r="A34" s="25" t="s">
        <v>36</v>
      </c>
      <c r="B34" s="25" t="s">
        <v>37</v>
      </c>
      <c r="C34" s="25" t="s">
        <v>38</v>
      </c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"/>
      <c r="R34" s="1"/>
      <c r="S34" s="5"/>
    </row>
    <row r="35" spans="1:19">
      <c r="A35" s="22" t="s">
        <v>429</v>
      </c>
      <c r="B35" s="1" t="s">
        <v>42</v>
      </c>
      <c r="C35" s="1" t="s">
        <v>62</v>
      </c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"/>
      <c r="R35" s="1"/>
      <c r="S35" s="5"/>
    </row>
    <row r="36" spans="1:19">
      <c r="A36" s="22" t="s">
        <v>423</v>
      </c>
      <c r="B36" s="1" t="s">
        <v>42</v>
      </c>
      <c r="C36" s="1" t="s">
        <v>117</v>
      </c>
      <c r="D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"/>
      <c r="R36" s="1"/>
      <c r="S36" s="5"/>
    </row>
  </sheetData>
  <mergeCells count="15">
    <mergeCell ref="A1:S2"/>
    <mergeCell ref="A3:A4"/>
    <mergeCell ref="B3:B4"/>
    <mergeCell ref="C3:C4"/>
    <mergeCell ref="D3:D4"/>
    <mergeCell ref="E3:H3"/>
    <mergeCell ref="I3:L3"/>
    <mergeCell ref="M3:P3"/>
    <mergeCell ref="A15:R15"/>
    <mergeCell ref="Q3:Q4"/>
    <mergeCell ref="R3:R4"/>
    <mergeCell ref="S3:S4"/>
    <mergeCell ref="A5:R5"/>
    <mergeCell ref="A8:R8"/>
    <mergeCell ref="A12:R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9"/>
  <sheetViews>
    <sheetView topLeftCell="A30" workbookViewId="0">
      <selection activeCell="E40" sqref="E40"/>
    </sheetView>
  </sheetViews>
  <sheetFormatPr defaultRowHeight="12.75"/>
  <cols>
    <col min="1" max="1" width="25.28515625" customWidth="1"/>
    <col min="2" max="2" width="22.85546875" customWidth="1"/>
    <col min="4" max="4" width="33.7109375" customWidth="1"/>
    <col min="11" max="11" width="21.42578125" customWidth="1"/>
  </cols>
  <sheetData>
    <row r="1" spans="1:11">
      <c r="A1" s="51" t="s">
        <v>862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58.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1</v>
      </c>
      <c r="F3" s="46"/>
      <c r="G3" s="46"/>
      <c r="H3" s="46"/>
      <c r="I3" s="46" t="s">
        <v>2</v>
      </c>
      <c r="J3" s="46" t="s">
        <v>5</v>
      </c>
      <c r="K3" s="47" t="s">
        <v>4</v>
      </c>
    </row>
    <row r="4" spans="1:11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45"/>
      <c r="J4" s="45"/>
      <c r="K4" s="48"/>
    </row>
    <row r="5" spans="1:11" ht="15">
      <c r="A5" s="49" t="s">
        <v>290</v>
      </c>
      <c r="B5" s="50"/>
      <c r="C5" s="50"/>
      <c r="D5" s="50"/>
      <c r="E5" s="50"/>
      <c r="F5" s="50"/>
      <c r="G5" s="50"/>
      <c r="H5" s="50"/>
      <c r="I5" s="49"/>
      <c r="J5" s="50"/>
      <c r="K5" s="5"/>
    </row>
    <row r="6" spans="1:11">
      <c r="A6" s="14" t="s">
        <v>291</v>
      </c>
      <c r="B6" s="15" t="s">
        <v>292</v>
      </c>
      <c r="C6" s="15" t="s">
        <v>293</v>
      </c>
      <c r="D6" s="16" t="s">
        <v>132</v>
      </c>
      <c r="E6" s="15" t="s">
        <v>514</v>
      </c>
      <c r="F6" s="15" t="s">
        <v>924</v>
      </c>
      <c r="G6" s="17" t="s">
        <v>294</v>
      </c>
      <c r="H6" s="17"/>
      <c r="I6" s="14" t="s">
        <v>925</v>
      </c>
      <c r="J6" s="15" t="str">
        <f>"124,7937"</f>
        <v>124,7937</v>
      </c>
      <c r="K6" s="16" t="s">
        <v>281</v>
      </c>
    </row>
    <row r="7" spans="1:11">
      <c r="A7" s="4"/>
      <c r="B7" s="1"/>
      <c r="C7" s="1"/>
      <c r="D7" s="5"/>
      <c r="E7" s="1"/>
      <c r="F7" s="1"/>
      <c r="G7" s="1"/>
      <c r="H7" s="1"/>
      <c r="I7" s="4"/>
      <c r="J7" s="1"/>
      <c r="K7" s="5"/>
    </row>
    <row r="8" spans="1:11" ht="15">
      <c r="A8" s="34" t="s">
        <v>122</v>
      </c>
      <c r="B8" s="35"/>
      <c r="C8" s="35"/>
      <c r="D8" s="35"/>
      <c r="E8" s="35"/>
      <c r="F8" s="35"/>
      <c r="G8" s="35"/>
      <c r="H8" s="35"/>
      <c r="I8" s="34"/>
      <c r="J8" s="35"/>
      <c r="K8" s="5"/>
    </row>
    <row r="9" spans="1:11">
      <c r="A9" s="14" t="s">
        <v>295</v>
      </c>
      <c r="B9" s="15" t="s">
        <v>296</v>
      </c>
      <c r="C9" s="15" t="s">
        <v>297</v>
      </c>
      <c r="D9" s="16" t="s">
        <v>197</v>
      </c>
      <c r="E9" s="17" t="s">
        <v>133</v>
      </c>
      <c r="F9" s="15" t="s">
        <v>133</v>
      </c>
      <c r="G9" s="15" t="s">
        <v>209</v>
      </c>
      <c r="H9" s="17"/>
      <c r="I9" s="14" t="s">
        <v>298</v>
      </c>
      <c r="J9" s="15" t="str">
        <f>"88,7315"</f>
        <v>88,7315</v>
      </c>
      <c r="K9" s="16" t="s">
        <v>299</v>
      </c>
    </row>
    <row r="10" spans="1:11">
      <c r="A10" s="4"/>
      <c r="B10" s="1"/>
      <c r="C10" s="1"/>
      <c r="D10" s="5"/>
      <c r="E10" s="1"/>
      <c r="F10" s="1"/>
      <c r="G10" s="1"/>
      <c r="H10" s="1"/>
      <c r="I10" s="4"/>
      <c r="J10" s="1"/>
      <c r="K10" s="5"/>
    </row>
    <row r="11" spans="1:11" ht="15">
      <c r="A11" s="34" t="s">
        <v>193</v>
      </c>
      <c r="B11" s="35"/>
      <c r="C11" s="35"/>
      <c r="D11" s="35"/>
      <c r="E11" s="35"/>
      <c r="F11" s="35"/>
      <c r="G11" s="35"/>
      <c r="H11" s="35"/>
      <c r="I11" s="34"/>
      <c r="J11" s="35"/>
      <c r="K11" s="5"/>
    </row>
    <row r="12" spans="1:11">
      <c r="A12" s="14" t="s">
        <v>300</v>
      </c>
      <c r="B12" s="15" t="s">
        <v>301</v>
      </c>
      <c r="C12" s="15" t="s">
        <v>302</v>
      </c>
      <c r="D12" s="16" t="s">
        <v>132</v>
      </c>
      <c r="E12" s="15" t="s">
        <v>208</v>
      </c>
      <c r="F12" s="15" t="s">
        <v>97</v>
      </c>
      <c r="G12" s="15" t="s">
        <v>401</v>
      </c>
      <c r="H12" s="17"/>
      <c r="I12" s="14" t="s">
        <v>303</v>
      </c>
      <c r="J12" s="15" t="str">
        <f>"97,2230"</f>
        <v>97,2230</v>
      </c>
      <c r="K12" s="16" t="s">
        <v>267</v>
      </c>
    </row>
    <row r="13" spans="1:11">
      <c r="A13" s="4"/>
      <c r="B13" s="1"/>
      <c r="C13" s="1"/>
      <c r="D13" s="5"/>
      <c r="E13" s="1"/>
      <c r="F13" s="1"/>
      <c r="G13" s="1"/>
      <c r="H13" s="1"/>
      <c r="I13" s="4"/>
      <c r="J13" s="1"/>
      <c r="K13" s="5"/>
    </row>
    <row r="14" spans="1:11" ht="15">
      <c r="A14" s="34" t="s">
        <v>122</v>
      </c>
      <c r="B14" s="35"/>
      <c r="C14" s="35"/>
      <c r="D14" s="35"/>
      <c r="E14" s="35"/>
      <c r="F14" s="35"/>
      <c r="G14" s="35"/>
      <c r="H14" s="35"/>
      <c r="I14" s="34"/>
      <c r="J14" s="35"/>
      <c r="K14" s="5"/>
    </row>
    <row r="15" spans="1:11">
      <c r="A15" s="6" t="s">
        <v>304</v>
      </c>
      <c r="B15" s="7" t="s">
        <v>305</v>
      </c>
      <c r="C15" s="7" t="s">
        <v>297</v>
      </c>
      <c r="D15" s="8" t="s">
        <v>306</v>
      </c>
      <c r="E15" s="7" t="s">
        <v>926</v>
      </c>
      <c r="F15" s="7" t="s">
        <v>927</v>
      </c>
      <c r="G15" s="7" t="s">
        <v>928</v>
      </c>
      <c r="H15" s="9" t="s">
        <v>148</v>
      </c>
      <c r="I15" s="6" t="s">
        <v>240</v>
      </c>
      <c r="J15" s="7" t="str">
        <f>"151,7335"</f>
        <v>151,7335</v>
      </c>
      <c r="K15" s="8" t="s">
        <v>307</v>
      </c>
    </row>
    <row r="16" spans="1:11">
      <c r="A16" s="4"/>
      <c r="B16" s="1"/>
      <c r="C16" s="1"/>
      <c r="D16" s="5"/>
      <c r="E16" s="1"/>
      <c r="F16" s="1"/>
      <c r="G16" s="1"/>
      <c r="H16" s="1"/>
      <c r="I16" s="4"/>
      <c r="J16" s="1"/>
      <c r="K16" s="5"/>
    </row>
    <row r="17" spans="1:11" ht="15">
      <c r="A17" s="34" t="s">
        <v>193</v>
      </c>
      <c r="B17" s="35"/>
      <c r="C17" s="35"/>
      <c r="D17" s="35"/>
      <c r="E17" s="35"/>
      <c r="F17" s="35"/>
      <c r="G17" s="35"/>
      <c r="H17" s="35"/>
      <c r="I17" s="34"/>
      <c r="J17" s="35"/>
      <c r="K17" s="5"/>
    </row>
    <row r="18" spans="1:11">
      <c r="A18" s="14" t="s">
        <v>308</v>
      </c>
      <c r="B18" s="15" t="s">
        <v>309</v>
      </c>
      <c r="C18" s="15" t="s">
        <v>310</v>
      </c>
      <c r="D18" s="16" t="s">
        <v>248</v>
      </c>
      <c r="E18" s="15" t="s">
        <v>190</v>
      </c>
      <c r="F18" s="15" t="s">
        <v>191</v>
      </c>
      <c r="G18" s="15" t="s">
        <v>127</v>
      </c>
      <c r="H18" s="17"/>
      <c r="I18" s="14" t="s">
        <v>311</v>
      </c>
      <c r="J18" s="15" t="str">
        <f>"58,7755"</f>
        <v>58,7755</v>
      </c>
      <c r="K18" s="16" t="s">
        <v>312</v>
      </c>
    </row>
    <row r="19" spans="1:11">
      <c r="A19" s="4"/>
      <c r="B19" s="1"/>
      <c r="C19" s="1"/>
      <c r="D19" s="5"/>
      <c r="E19" s="1"/>
      <c r="F19" s="1"/>
      <c r="G19" s="1"/>
      <c r="H19" s="1"/>
      <c r="I19" s="4"/>
      <c r="J19" s="1"/>
      <c r="K19" s="5"/>
    </row>
    <row r="20" spans="1:11" ht="15">
      <c r="A20" s="34" t="s">
        <v>9</v>
      </c>
      <c r="B20" s="35"/>
      <c r="C20" s="35"/>
      <c r="D20" s="35"/>
      <c r="E20" s="35"/>
      <c r="F20" s="35"/>
      <c r="G20" s="35"/>
      <c r="H20" s="35"/>
      <c r="I20" s="34"/>
      <c r="J20" s="35"/>
      <c r="K20" s="5"/>
    </row>
    <row r="21" spans="1:11">
      <c r="A21" s="6" t="s">
        <v>313</v>
      </c>
      <c r="B21" s="7" t="s">
        <v>314</v>
      </c>
      <c r="C21" s="7" t="s">
        <v>315</v>
      </c>
      <c r="D21" s="8" t="s">
        <v>306</v>
      </c>
      <c r="E21" s="7" t="s">
        <v>112</v>
      </c>
      <c r="F21" s="7" t="s">
        <v>321</v>
      </c>
      <c r="G21" s="7" t="s">
        <v>84</v>
      </c>
      <c r="H21" s="9"/>
      <c r="I21" s="6" t="s">
        <v>316</v>
      </c>
      <c r="J21" s="7" t="str">
        <f>"142,2700"</f>
        <v>142,2700</v>
      </c>
      <c r="K21" s="8" t="s">
        <v>317</v>
      </c>
    </row>
    <row r="22" spans="1:11">
      <c r="A22" s="27" t="s">
        <v>318</v>
      </c>
      <c r="B22" s="28" t="s">
        <v>319</v>
      </c>
      <c r="C22" s="28" t="s">
        <v>320</v>
      </c>
      <c r="D22" s="29" t="s">
        <v>132</v>
      </c>
      <c r="E22" s="28" t="s">
        <v>112</v>
      </c>
      <c r="F22" s="28" t="s">
        <v>863</v>
      </c>
      <c r="G22" s="28" t="s">
        <v>321</v>
      </c>
      <c r="H22" s="30"/>
      <c r="I22" s="27" t="s">
        <v>322</v>
      </c>
      <c r="J22" s="28" t="str">
        <f>"140,6768"</f>
        <v>140,6768</v>
      </c>
      <c r="K22" s="29" t="s">
        <v>323</v>
      </c>
    </row>
    <row r="23" spans="1:11">
      <c r="A23" s="27" t="s">
        <v>324</v>
      </c>
      <c r="B23" s="28" t="s">
        <v>325</v>
      </c>
      <c r="C23" s="28" t="s">
        <v>326</v>
      </c>
      <c r="D23" s="29" t="s">
        <v>327</v>
      </c>
      <c r="E23" s="28" t="s">
        <v>405</v>
      </c>
      <c r="F23" s="28" t="s">
        <v>321</v>
      </c>
      <c r="G23" s="30" t="s">
        <v>84</v>
      </c>
      <c r="H23" s="30"/>
      <c r="I23" s="27" t="s">
        <v>322</v>
      </c>
      <c r="J23" s="28" t="str">
        <f>"140,4034"</f>
        <v>140,4034</v>
      </c>
      <c r="K23" s="29" t="s">
        <v>328</v>
      </c>
    </row>
    <row r="24" spans="1:11">
      <c r="A24" s="10" t="s">
        <v>329</v>
      </c>
      <c r="B24" s="11" t="s">
        <v>330</v>
      </c>
      <c r="C24" s="11" t="s">
        <v>94</v>
      </c>
      <c r="D24" s="12" t="s">
        <v>285</v>
      </c>
      <c r="E24" s="13" t="s">
        <v>51</v>
      </c>
      <c r="F24" s="11" t="s">
        <v>51</v>
      </c>
      <c r="G24" s="11" t="s">
        <v>112</v>
      </c>
      <c r="H24" s="13"/>
      <c r="I24" s="10" t="s">
        <v>244</v>
      </c>
      <c r="J24" s="11" t="str">
        <f>"132,1355"</f>
        <v>132,1355</v>
      </c>
      <c r="K24" s="12" t="s">
        <v>331</v>
      </c>
    </row>
    <row r="25" spans="1:11">
      <c r="A25" s="4"/>
      <c r="B25" s="1"/>
      <c r="C25" s="1"/>
      <c r="D25" s="5"/>
      <c r="E25" s="1"/>
      <c r="F25" s="1"/>
      <c r="G25" s="1"/>
      <c r="H25" s="1"/>
      <c r="I25" s="4"/>
      <c r="J25" s="1"/>
      <c r="K25" s="5"/>
    </row>
    <row r="26" spans="1:11" ht="15">
      <c r="A26" s="34" t="s">
        <v>45</v>
      </c>
      <c r="B26" s="35"/>
      <c r="C26" s="35"/>
      <c r="D26" s="35"/>
      <c r="E26" s="35"/>
      <c r="F26" s="35"/>
      <c r="G26" s="35"/>
      <c r="H26" s="35"/>
      <c r="I26" s="34"/>
      <c r="J26" s="35"/>
      <c r="K26" s="5"/>
    </row>
    <row r="27" spans="1:11">
      <c r="A27" s="6" t="s">
        <v>332</v>
      </c>
      <c r="B27" s="7" t="s">
        <v>333</v>
      </c>
      <c r="C27" s="7" t="s">
        <v>334</v>
      </c>
      <c r="D27" s="8" t="s">
        <v>335</v>
      </c>
      <c r="E27" s="7" t="s">
        <v>217</v>
      </c>
      <c r="F27" s="7" t="s">
        <v>148</v>
      </c>
      <c r="G27" s="9" t="s">
        <v>51</v>
      </c>
      <c r="H27" s="9"/>
      <c r="I27" s="6" t="s">
        <v>218</v>
      </c>
      <c r="J27" s="7" t="str">
        <f>"113,8900"</f>
        <v>113,8900</v>
      </c>
      <c r="K27" s="8" t="s">
        <v>336</v>
      </c>
    </row>
    <row r="28" spans="1:11">
      <c r="A28" s="27" t="s">
        <v>337</v>
      </c>
      <c r="B28" s="28" t="s">
        <v>338</v>
      </c>
      <c r="C28" s="28" t="s">
        <v>339</v>
      </c>
      <c r="D28" s="29" t="s">
        <v>306</v>
      </c>
      <c r="E28" s="30" t="s">
        <v>340</v>
      </c>
      <c r="F28" s="28" t="s">
        <v>96</v>
      </c>
      <c r="G28" s="30" t="s">
        <v>14</v>
      </c>
      <c r="H28" s="30"/>
      <c r="I28" s="27" t="s">
        <v>15</v>
      </c>
      <c r="J28" s="28" t="str">
        <f>"165,6445"</f>
        <v>165,6445</v>
      </c>
      <c r="K28" s="29" t="s">
        <v>317</v>
      </c>
    </row>
    <row r="29" spans="1:11">
      <c r="A29" s="27" t="s">
        <v>341</v>
      </c>
      <c r="B29" s="28" t="s">
        <v>342</v>
      </c>
      <c r="C29" s="28" t="s">
        <v>343</v>
      </c>
      <c r="D29" s="29" t="s">
        <v>344</v>
      </c>
      <c r="E29" s="28" t="s">
        <v>113</v>
      </c>
      <c r="F29" s="28" t="s">
        <v>74</v>
      </c>
      <c r="G29" s="28" t="s">
        <v>96</v>
      </c>
      <c r="H29" s="30"/>
      <c r="I29" s="27" t="s">
        <v>15</v>
      </c>
      <c r="J29" s="28" t="str">
        <f>"158,6743"</f>
        <v>158,6743</v>
      </c>
      <c r="K29" s="29" t="s">
        <v>53</v>
      </c>
    </row>
    <row r="30" spans="1:11">
      <c r="A30" s="10" t="s">
        <v>345</v>
      </c>
      <c r="B30" s="11" t="s">
        <v>346</v>
      </c>
      <c r="C30" s="11" t="s">
        <v>347</v>
      </c>
      <c r="D30" s="12" t="s">
        <v>132</v>
      </c>
      <c r="E30" s="13" t="s">
        <v>275</v>
      </c>
      <c r="F30" s="13" t="s">
        <v>275</v>
      </c>
      <c r="G30" s="11" t="s">
        <v>275</v>
      </c>
      <c r="H30" s="13"/>
      <c r="I30" s="10" t="s">
        <v>348</v>
      </c>
      <c r="J30" s="11" t="str">
        <f>"121,0825"</f>
        <v>121,0825</v>
      </c>
      <c r="K30" s="12" t="s">
        <v>323</v>
      </c>
    </row>
    <row r="31" spans="1:11">
      <c r="A31" s="4"/>
      <c r="B31" s="1"/>
      <c r="C31" s="1"/>
      <c r="D31" s="5"/>
      <c r="E31" s="1"/>
      <c r="F31" s="1"/>
      <c r="G31" s="1"/>
      <c r="H31" s="1"/>
      <c r="I31" s="4"/>
      <c r="J31" s="1"/>
      <c r="K31" s="5"/>
    </row>
    <row r="32" spans="1:11" ht="15">
      <c r="A32" s="34" t="s">
        <v>164</v>
      </c>
      <c r="B32" s="35"/>
      <c r="C32" s="35"/>
      <c r="D32" s="35"/>
      <c r="E32" s="35"/>
      <c r="F32" s="35"/>
      <c r="G32" s="35"/>
      <c r="H32" s="35"/>
      <c r="I32" s="34"/>
      <c r="J32" s="35"/>
      <c r="K32" s="5"/>
    </row>
    <row r="33" spans="1:11">
      <c r="A33" s="6" t="s">
        <v>349</v>
      </c>
      <c r="B33" s="7" t="s">
        <v>350</v>
      </c>
      <c r="C33" s="7" t="s">
        <v>351</v>
      </c>
      <c r="D33" s="8" t="s">
        <v>248</v>
      </c>
      <c r="E33" s="7" t="s">
        <v>275</v>
      </c>
      <c r="F33" s="7" t="s">
        <v>405</v>
      </c>
      <c r="G33" s="9" t="s">
        <v>17</v>
      </c>
      <c r="H33" s="9"/>
      <c r="I33" s="6" t="s">
        <v>352</v>
      </c>
      <c r="J33" s="7" t="str">
        <f>"119,7592"</f>
        <v>119,7592</v>
      </c>
      <c r="K33" s="8" t="s">
        <v>312</v>
      </c>
    </row>
    <row r="34" spans="1:11">
      <c r="A34" s="27" t="s">
        <v>279</v>
      </c>
      <c r="B34" s="28" t="s">
        <v>280</v>
      </c>
      <c r="C34" s="28" t="s">
        <v>167</v>
      </c>
      <c r="D34" s="29" t="s">
        <v>132</v>
      </c>
      <c r="E34" s="28" t="s">
        <v>105</v>
      </c>
      <c r="F34" s="28" t="s">
        <v>217</v>
      </c>
      <c r="G34" s="30" t="s">
        <v>148</v>
      </c>
      <c r="H34" s="30"/>
      <c r="I34" s="27" t="s">
        <v>353</v>
      </c>
      <c r="J34" s="28" t="str">
        <f>"101,7803"</f>
        <v>101,7803</v>
      </c>
      <c r="K34" s="29" t="s">
        <v>281</v>
      </c>
    </row>
    <row r="35" spans="1:11">
      <c r="A35" s="10" t="s">
        <v>354</v>
      </c>
      <c r="B35" s="11" t="s">
        <v>355</v>
      </c>
      <c r="C35" s="11" t="s">
        <v>356</v>
      </c>
      <c r="D35" s="12" t="s">
        <v>357</v>
      </c>
      <c r="E35" s="13" t="s">
        <v>104</v>
      </c>
      <c r="F35" s="11" t="s">
        <v>104</v>
      </c>
      <c r="G35" s="13" t="s">
        <v>71</v>
      </c>
      <c r="H35" s="13"/>
      <c r="I35" s="10" t="s">
        <v>358</v>
      </c>
      <c r="J35" s="11" t="str">
        <f>"166,3335"</f>
        <v>166,3335</v>
      </c>
      <c r="K35" s="12" t="s">
        <v>359</v>
      </c>
    </row>
    <row r="36" spans="1:11">
      <c r="A36" s="4"/>
      <c r="B36" s="1"/>
      <c r="C36" s="1"/>
      <c r="D36" s="5"/>
      <c r="E36" s="1"/>
      <c r="F36" s="1"/>
      <c r="G36" s="1"/>
      <c r="H36" s="1"/>
      <c r="I36" s="4"/>
      <c r="J36" s="1"/>
      <c r="K36" s="5"/>
    </row>
    <row r="37" spans="1:11" ht="15">
      <c r="A37" s="34" t="s">
        <v>99</v>
      </c>
      <c r="B37" s="35"/>
      <c r="C37" s="35"/>
      <c r="D37" s="35"/>
      <c r="E37" s="35"/>
      <c r="F37" s="35"/>
      <c r="G37" s="35"/>
      <c r="H37" s="35"/>
      <c r="I37" s="34"/>
      <c r="J37" s="35"/>
      <c r="K37" s="5"/>
    </row>
    <row r="38" spans="1:11">
      <c r="A38" s="6" t="s">
        <v>360</v>
      </c>
      <c r="B38" s="7" t="s">
        <v>201</v>
      </c>
      <c r="C38" s="7" t="s">
        <v>361</v>
      </c>
      <c r="D38" s="8" t="s">
        <v>362</v>
      </c>
      <c r="E38" s="7" t="s">
        <v>22</v>
      </c>
      <c r="F38" s="7" t="s">
        <v>408</v>
      </c>
      <c r="G38" s="9" t="s">
        <v>363</v>
      </c>
      <c r="H38" s="9"/>
      <c r="I38" s="6" t="s">
        <v>364</v>
      </c>
      <c r="J38" s="7" t="str">
        <f>"167,3186"</f>
        <v>167,3186</v>
      </c>
      <c r="K38" s="8" t="s">
        <v>53</v>
      </c>
    </row>
    <row r="39" spans="1:11">
      <c r="A39" s="27" t="s">
        <v>365</v>
      </c>
      <c r="B39" s="28" t="s">
        <v>366</v>
      </c>
      <c r="C39" s="28" t="s">
        <v>367</v>
      </c>
      <c r="D39" s="29" t="s">
        <v>335</v>
      </c>
      <c r="E39" s="28" t="s">
        <v>266</v>
      </c>
      <c r="F39" s="28" t="s">
        <v>14</v>
      </c>
      <c r="G39" s="28" t="s">
        <v>22</v>
      </c>
      <c r="H39" s="30"/>
      <c r="I39" s="27" t="s">
        <v>23</v>
      </c>
      <c r="J39" s="28" t="str">
        <f>"153,9070"</f>
        <v>153,9070</v>
      </c>
      <c r="K39" s="29" t="s">
        <v>336</v>
      </c>
    </row>
    <row r="40" spans="1:11">
      <c r="A40" s="27" t="s">
        <v>368</v>
      </c>
      <c r="B40" s="28" t="s">
        <v>369</v>
      </c>
      <c r="C40" s="28" t="s">
        <v>370</v>
      </c>
      <c r="D40" s="29" t="s">
        <v>371</v>
      </c>
      <c r="E40" s="28" t="s">
        <v>340</v>
      </c>
      <c r="F40" s="28" t="s">
        <v>74</v>
      </c>
      <c r="G40" s="30" t="s">
        <v>90</v>
      </c>
      <c r="H40" s="30"/>
      <c r="I40" s="27" t="s">
        <v>181</v>
      </c>
      <c r="J40" s="28" t="str">
        <f>"135,2400"</f>
        <v>135,2400</v>
      </c>
      <c r="K40" s="29" t="s">
        <v>372</v>
      </c>
    </row>
    <row r="41" spans="1:11">
      <c r="A41" s="27" t="s">
        <v>373</v>
      </c>
      <c r="B41" s="28" t="s">
        <v>374</v>
      </c>
      <c r="C41" s="28" t="s">
        <v>375</v>
      </c>
      <c r="D41" s="29" t="s">
        <v>126</v>
      </c>
      <c r="E41" s="30" t="s">
        <v>321</v>
      </c>
      <c r="F41" s="28" t="s">
        <v>73</v>
      </c>
      <c r="G41" s="30" t="s">
        <v>90</v>
      </c>
      <c r="H41" s="30"/>
      <c r="I41" s="27" t="s">
        <v>262</v>
      </c>
      <c r="J41" s="28" t="str">
        <f>"126,9030"</f>
        <v>126,9030</v>
      </c>
      <c r="K41" s="29" t="s">
        <v>24</v>
      </c>
    </row>
    <row r="42" spans="1:11">
      <c r="A42" s="27" t="s">
        <v>376</v>
      </c>
      <c r="B42" s="28" t="s">
        <v>377</v>
      </c>
      <c r="C42" s="28" t="s">
        <v>378</v>
      </c>
      <c r="D42" s="29" t="s">
        <v>197</v>
      </c>
      <c r="E42" s="30" t="s">
        <v>51</v>
      </c>
      <c r="F42" s="28" t="s">
        <v>112</v>
      </c>
      <c r="G42" s="28" t="s">
        <v>321</v>
      </c>
      <c r="H42" s="30"/>
      <c r="I42" s="27" t="s">
        <v>322</v>
      </c>
      <c r="J42" s="28" t="str">
        <f>"122,3100"</f>
        <v>122,3100</v>
      </c>
      <c r="K42" s="29" t="s">
        <v>299</v>
      </c>
    </row>
    <row r="43" spans="1:11">
      <c r="A43" s="10" t="s">
        <v>379</v>
      </c>
      <c r="B43" s="11" t="s">
        <v>380</v>
      </c>
      <c r="C43" s="11" t="s">
        <v>381</v>
      </c>
      <c r="D43" s="12" t="s">
        <v>180</v>
      </c>
      <c r="E43" s="13" t="s">
        <v>51</v>
      </c>
      <c r="F43" s="11" t="s">
        <v>275</v>
      </c>
      <c r="G43" s="11" t="s">
        <v>321</v>
      </c>
      <c r="H43" s="13"/>
      <c r="I43" s="10" t="s">
        <v>322</v>
      </c>
      <c r="J43" s="11" t="str">
        <f>"121,9657"</f>
        <v>121,9657</v>
      </c>
      <c r="K43" s="12" t="s">
        <v>24</v>
      </c>
    </row>
    <row r="44" spans="1:11">
      <c r="A44" s="4"/>
      <c r="B44" s="1"/>
      <c r="C44" s="1"/>
      <c r="D44" s="5"/>
      <c r="E44" s="1"/>
      <c r="F44" s="1"/>
      <c r="G44" s="1"/>
      <c r="H44" s="1"/>
      <c r="I44" s="4"/>
      <c r="J44" s="1"/>
      <c r="K44" s="5"/>
    </row>
    <row r="45" spans="1:11" ht="15">
      <c r="A45" s="34" t="s">
        <v>54</v>
      </c>
      <c r="B45" s="35"/>
      <c r="C45" s="35"/>
      <c r="D45" s="35"/>
      <c r="E45" s="35"/>
      <c r="F45" s="35"/>
      <c r="G45" s="35"/>
      <c r="H45" s="35"/>
      <c r="I45" s="34"/>
      <c r="J45" s="35"/>
      <c r="K45" s="5"/>
    </row>
    <row r="46" spans="1:11">
      <c r="A46" s="6" t="s">
        <v>382</v>
      </c>
      <c r="B46" s="7" t="s">
        <v>383</v>
      </c>
      <c r="C46" s="7" t="s">
        <v>384</v>
      </c>
      <c r="D46" s="8" t="s">
        <v>385</v>
      </c>
      <c r="E46" s="7" t="s">
        <v>104</v>
      </c>
      <c r="F46" s="7" t="s">
        <v>186</v>
      </c>
      <c r="G46" s="7" t="s">
        <v>407</v>
      </c>
      <c r="H46" s="9"/>
      <c r="I46" s="6" t="s">
        <v>386</v>
      </c>
      <c r="J46" s="7" t="str">
        <f>"166,1145"</f>
        <v>166,1145</v>
      </c>
      <c r="K46" s="8" t="s">
        <v>387</v>
      </c>
    </row>
    <row r="47" spans="1:11">
      <c r="A47" s="10" t="s">
        <v>388</v>
      </c>
      <c r="B47" s="11" t="s">
        <v>389</v>
      </c>
      <c r="C47" s="11" t="s">
        <v>390</v>
      </c>
      <c r="D47" s="12" t="s">
        <v>126</v>
      </c>
      <c r="E47" s="11" t="s">
        <v>51</v>
      </c>
      <c r="F47" s="11" t="s">
        <v>410</v>
      </c>
      <c r="G47" s="13"/>
      <c r="H47" s="13"/>
      <c r="I47" s="10" t="s">
        <v>391</v>
      </c>
      <c r="J47" s="11" t="str">
        <f>"144,6835"</f>
        <v>144,6835</v>
      </c>
      <c r="K47" s="12" t="s">
        <v>24</v>
      </c>
    </row>
    <row r="48" spans="1:11">
      <c r="A48" s="4"/>
      <c r="B48" s="1"/>
      <c r="C48" s="1"/>
      <c r="D48" s="5"/>
      <c r="E48" s="1"/>
      <c r="F48" s="1"/>
      <c r="G48" s="1"/>
      <c r="H48" s="1"/>
      <c r="I48" s="4"/>
      <c r="J48" s="1"/>
      <c r="K48" s="5"/>
    </row>
    <row r="49" spans="1:11" ht="15">
      <c r="A49" s="34" t="s">
        <v>18</v>
      </c>
      <c r="B49" s="35"/>
      <c r="C49" s="35"/>
      <c r="D49" s="35"/>
      <c r="E49" s="35"/>
      <c r="F49" s="35"/>
      <c r="G49" s="35"/>
      <c r="H49" s="35"/>
      <c r="I49" s="34"/>
      <c r="J49" s="35"/>
      <c r="K49" s="5"/>
    </row>
    <row r="50" spans="1:11">
      <c r="A50" s="14" t="s">
        <v>392</v>
      </c>
      <c r="B50" s="15" t="s">
        <v>393</v>
      </c>
      <c r="C50" s="15" t="s">
        <v>394</v>
      </c>
      <c r="D50" s="16" t="s">
        <v>176</v>
      </c>
      <c r="E50" s="15" t="s">
        <v>70</v>
      </c>
      <c r="F50" s="15" t="s">
        <v>71</v>
      </c>
      <c r="G50" s="17" t="s">
        <v>395</v>
      </c>
      <c r="H50" s="17"/>
      <c r="I50" s="14" t="s">
        <v>188</v>
      </c>
      <c r="J50" s="15" t="str">
        <f>"163,7700"</f>
        <v>163,7700</v>
      </c>
      <c r="K50" s="16" t="s">
        <v>215</v>
      </c>
    </row>
    <row r="51" spans="1:11">
      <c r="A51" s="4"/>
      <c r="B51" s="1"/>
      <c r="C51" s="1"/>
      <c r="D51" s="5"/>
      <c r="E51" s="1"/>
      <c r="F51" s="1"/>
      <c r="G51" s="1"/>
      <c r="H51" s="1"/>
      <c r="I51" s="4"/>
      <c r="J51" s="1"/>
      <c r="K51" s="5"/>
    </row>
    <row r="52" spans="1:11" ht="15">
      <c r="A52" s="34" t="s">
        <v>182</v>
      </c>
      <c r="B52" s="35"/>
      <c r="C52" s="35"/>
      <c r="D52" s="35"/>
      <c r="E52" s="35"/>
      <c r="F52" s="35"/>
      <c r="G52" s="35"/>
      <c r="H52" s="35"/>
      <c r="I52" s="34"/>
      <c r="J52" s="35"/>
      <c r="K52" s="5"/>
    </row>
    <row r="53" spans="1:11">
      <c r="A53" s="14" t="s">
        <v>396</v>
      </c>
      <c r="B53" s="15" t="s">
        <v>397</v>
      </c>
      <c r="C53" s="15" t="s">
        <v>398</v>
      </c>
      <c r="D53" s="16" t="s">
        <v>306</v>
      </c>
      <c r="E53" s="15" t="s">
        <v>75</v>
      </c>
      <c r="F53" s="15" t="s">
        <v>59</v>
      </c>
      <c r="G53" s="15" t="s">
        <v>104</v>
      </c>
      <c r="H53" s="17"/>
      <c r="I53" s="14" t="s">
        <v>358</v>
      </c>
      <c r="J53" s="15" t="str">
        <f>"145,4814"</f>
        <v>145,4814</v>
      </c>
      <c r="K53" s="16" t="s">
        <v>317</v>
      </c>
    </row>
    <row r="54" spans="1:11">
      <c r="A54" s="4"/>
      <c r="B54" s="1"/>
      <c r="C54" s="1"/>
      <c r="D54" s="5"/>
      <c r="E54" s="1"/>
      <c r="F54" s="1"/>
      <c r="G54" s="1"/>
      <c r="H54" s="1"/>
      <c r="I54" s="4"/>
      <c r="J54" s="1"/>
      <c r="K54" s="5"/>
    </row>
    <row r="55" spans="1:11">
      <c r="A55" s="4"/>
      <c r="B55" s="1"/>
      <c r="C55" s="1"/>
      <c r="D55" s="5"/>
      <c r="E55" s="1"/>
      <c r="F55" s="1"/>
      <c r="G55" s="1"/>
      <c r="H55" s="1"/>
      <c r="I55" s="4"/>
      <c r="J55" s="1"/>
      <c r="K55" s="5"/>
    </row>
    <row r="56" spans="1:11">
      <c r="A56" s="4"/>
      <c r="B56" s="1"/>
      <c r="C56" s="1"/>
      <c r="D56" s="5"/>
      <c r="E56" s="1"/>
      <c r="F56" s="1"/>
      <c r="G56" s="1"/>
      <c r="H56" s="1"/>
      <c r="I56" s="4"/>
      <c r="J56" s="1"/>
      <c r="K56" s="5"/>
    </row>
    <row r="57" spans="1:11">
      <c r="A57" s="4"/>
      <c r="B57" s="1"/>
      <c r="C57" s="1"/>
      <c r="D57" s="5"/>
      <c r="E57" s="1"/>
      <c r="F57" s="1"/>
      <c r="G57" s="1"/>
      <c r="H57" s="1"/>
      <c r="I57" s="4"/>
      <c r="J57" s="1"/>
      <c r="K57" s="5"/>
    </row>
    <row r="58" spans="1:11">
      <c r="A58" s="4"/>
      <c r="B58" s="1"/>
      <c r="C58" s="1"/>
      <c r="D58" s="5"/>
      <c r="E58" s="1"/>
      <c r="F58" s="1"/>
      <c r="G58" s="1"/>
      <c r="H58" s="1"/>
      <c r="I58" s="4"/>
      <c r="J58" s="1"/>
      <c r="K58" s="5"/>
    </row>
    <row r="59" spans="1:11">
      <c r="A59" s="4"/>
      <c r="B59" s="1"/>
      <c r="C59" s="1"/>
      <c r="D59" s="5"/>
      <c r="E59" s="1"/>
      <c r="F59" s="1"/>
      <c r="G59" s="1"/>
      <c r="H59" s="1"/>
      <c r="I59" s="4"/>
      <c r="J59" s="1"/>
      <c r="K59" s="5"/>
    </row>
    <row r="60" spans="1:11">
      <c r="A60" s="4"/>
      <c r="B60" s="1"/>
      <c r="C60" s="1"/>
      <c r="D60" s="5"/>
      <c r="E60" s="1"/>
      <c r="F60" s="1"/>
      <c r="G60" s="1"/>
      <c r="H60" s="1"/>
      <c r="I60" s="4"/>
      <c r="J60" s="1"/>
      <c r="K60" s="5"/>
    </row>
    <row r="61" spans="1:11">
      <c r="A61" s="4"/>
      <c r="B61" s="1"/>
      <c r="C61" s="1"/>
      <c r="D61" s="5"/>
      <c r="E61" s="1"/>
      <c r="F61" s="1"/>
      <c r="G61" s="1"/>
      <c r="H61" s="1"/>
      <c r="I61" s="4"/>
      <c r="J61" s="1"/>
      <c r="K61" s="5"/>
    </row>
    <row r="62" spans="1:11">
      <c r="A62" s="4"/>
      <c r="B62" s="1"/>
      <c r="C62" s="1"/>
      <c r="D62" s="5"/>
      <c r="E62" s="1"/>
      <c r="F62" s="1"/>
      <c r="G62" s="1"/>
      <c r="H62" s="1"/>
      <c r="I62" s="4"/>
      <c r="J62" s="1"/>
      <c r="K62" s="5"/>
    </row>
    <row r="63" spans="1:11" ht="18">
      <c r="A63" s="18" t="s">
        <v>33</v>
      </c>
      <c r="B63" s="19"/>
      <c r="C63" s="1"/>
      <c r="D63" s="5"/>
      <c r="E63" s="1"/>
      <c r="F63" s="1"/>
      <c r="G63" s="1"/>
      <c r="H63" s="1"/>
      <c r="I63" s="4"/>
      <c r="J63" s="1"/>
      <c r="K63" s="5"/>
    </row>
    <row r="64" spans="1:11" ht="15">
      <c r="A64" s="20" t="s">
        <v>157</v>
      </c>
      <c r="B64" s="26"/>
      <c r="C64" s="1"/>
      <c r="D64" s="5"/>
      <c r="E64" s="1"/>
      <c r="F64" s="1"/>
      <c r="G64" s="1"/>
      <c r="H64" s="1"/>
      <c r="I64" s="4"/>
      <c r="J64" s="1"/>
      <c r="K64" s="5"/>
    </row>
    <row r="65" spans="1:11" ht="14.25">
      <c r="A65" s="23" t="s">
        <v>35</v>
      </c>
      <c r="B65" s="24"/>
      <c r="C65" s="1"/>
      <c r="D65" s="5"/>
      <c r="E65" s="1"/>
      <c r="F65" s="1"/>
      <c r="G65" s="1"/>
      <c r="H65" s="1"/>
      <c r="I65" s="4"/>
      <c r="J65" s="1"/>
      <c r="K65" s="5"/>
    </row>
    <row r="66" spans="1:11" ht="15">
      <c r="A66" s="25" t="s">
        <v>36</v>
      </c>
      <c r="B66" s="25" t="s">
        <v>37</v>
      </c>
      <c r="C66" s="25" t="s">
        <v>38</v>
      </c>
      <c r="D66" s="5"/>
      <c r="E66" s="1"/>
      <c r="F66" s="1"/>
      <c r="G66" s="1"/>
      <c r="H66" s="1"/>
      <c r="I66" s="4"/>
      <c r="J66" s="1"/>
      <c r="K66" s="5"/>
    </row>
    <row r="67" spans="1:11">
      <c r="A67" s="22" t="s">
        <v>291</v>
      </c>
      <c r="B67" s="1" t="s">
        <v>39</v>
      </c>
      <c r="C67" s="1" t="s">
        <v>399</v>
      </c>
      <c r="D67" s="5"/>
      <c r="E67" s="1"/>
      <c r="F67" s="1"/>
      <c r="G67" s="1"/>
      <c r="H67" s="1"/>
      <c r="I67" s="4"/>
      <c r="J67" s="1"/>
      <c r="K67" s="5"/>
    </row>
    <row r="68" spans="1:11">
      <c r="A68" s="22" t="s">
        <v>295</v>
      </c>
      <c r="B68" s="1" t="s">
        <v>39</v>
      </c>
      <c r="C68" s="1" t="s">
        <v>158</v>
      </c>
      <c r="D68" s="5"/>
      <c r="E68" s="1"/>
      <c r="F68" s="1"/>
      <c r="G68" s="1"/>
      <c r="H68" s="1"/>
      <c r="I68" s="4"/>
      <c r="J68" s="1"/>
      <c r="K68" s="5"/>
    </row>
    <row r="69" spans="1:11">
      <c r="A69" s="4"/>
      <c r="B69" s="1"/>
      <c r="C69" s="1"/>
      <c r="D69" s="5"/>
      <c r="E69" s="1"/>
      <c r="F69" s="1"/>
      <c r="G69" s="1"/>
      <c r="H69" s="1"/>
      <c r="I69" s="4"/>
      <c r="J69" s="1"/>
      <c r="K69" s="5"/>
    </row>
    <row r="70" spans="1:11" ht="14.25">
      <c r="A70" s="23" t="s">
        <v>41</v>
      </c>
      <c r="B70" s="24"/>
      <c r="C70" s="1"/>
      <c r="D70" s="5"/>
      <c r="E70" s="1"/>
      <c r="F70" s="1"/>
      <c r="G70" s="1"/>
      <c r="H70" s="1"/>
      <c r="I70" s="4"/>
      <c r="J70" s="1"/>
      <c r="K70" s="5"/>
    </row>
    <row r="71" spans="1:11" ht="15">
      <c r="A71" s="25" t="s">
        <v>36</v>
      </c>
      <c r="B71" s="25" t="s">
        <v>37</v>
      </c>
      <c r="C71" s="25" t="s">
        <v>38</v>
      </c>
      <c r="D71" s="5"/>
      <c r="E71" s="1"/>
      <c r="F71" s="1"/>
      <c r="G71" s="1"/>
      <c r="H71" s="1"/>
      <c r="I71" s="4"/>
      <c r="J71" s="1"/>
      <c r="K71" s="5"/>
    </row>
    <row r="72" spans="1:11">
      <c r="A72" s="22" t="s">
        <v>300</v>
      </c>
      <c r="B72" s="1" t="s">
        <v>42</v>
      </c>
      <c r="C72" s="1" t="s">
        <v>277</v>
      </c>
      <c r="D72" s="5"/>
      <c r="E72" s="1"/>
      <c r="F72" s="1"/>
      <c r="G72" s="1"/>
      <c r="H72" s="1"/>
      <c r="I72" s="4"/>
      <c r="J72" s="1"/>
      <c r="K72" s="5"/>
    </row>
    <row r="73" spans="1:11">
      <c r="A73" s="4"/>
      <c r="B73" s="1"/>
      <c r="C73" s="1"/>
      <c r="D73" s="5"/>
      <c r="E73" s="1"/>
      <c r="F73" s="1"/>
      <c r="G73" s="1"/>
      <c r="H73" s="1"/>
      <c r="I73" s="4"/>
      <c r="J73" s="1"/>
      <c r="K73" s="5"/>
    </row>
    <row r="74" spans="1:11">
      <c r="A74" s="4"/>
      <c r="B74" s="1"/>
      <c r="C74" s="1"/>
      <c r="D74" s="5"/>
      <c r="E74" s="1"/>
      <c r="F74" s="1"/>
      <c r="G74" s="1"/>
      <c r="H74" s="1"/>
      <c r="I74" s="4"/>
      <c r="J74" s="1"/>
      <c r="K74" s="5"/>
    </row>
    <row r="75" spans="1:11" ht="15">
      <c r="A75" s="20" t="s">
        <v>34</v>
      </c>
      <c r="B75" s="26"/>
      <c r="C75" s="1"/>
      <c r="D75" s="5"/>
      <c r="E75" s="1"/>
      <c r="F75" s="1"/>
      <c r="G75" s="1"/>
      <c r="H75" s="1"/>
      <c r="I75" s="4"/>
      <c r="J75" s="1"/>
      <c r="K75" s="5"/>
    </row>
    <row r="76" spans="1:11" ht="14.25">
      <c r="A76" s="23" t="s">
        <v>402</v>
      </c>
      <c r="B76" s="24"/>
      <c r="C76" s="1"/>
      <c r="D76" s="5"/>
      <c r="E76" s="1"/>
      <c r="F76" s="1"/>
      <c r="G76" s="1"/>
      <c r="H76" s="1"/>
      <c r="I76" s="4"/>
      <c r="J76" s="1"/>
      <c r="K76" s="5"/>
    </row>
    <row r="77" spans="1:11" ht="15">
      <c r="A77" s="25" t="s">
        <v>36</v>
      </c>
      <c r="B77" s="25" t="s">
        <v>37</v>
      </c>
      <c r="C77" s="25" t="s">
        <v>38</v>
      </c>
      <c r="D77" s="5"/>
      <c r="E77" s="1"/>
      <c r="F77" s="1"/>
      <c r="G77" s="1"/>
      <c r="H77" s="1"/>
      <c r="I77" s="4"/>
      <c r="J77" s="1"/>
      <c r="K77" s="5"/>
    </row>
    <row r="78" spans="1:11">
      <c r="A78" s="22" t="s">
        <v>304</v>
      </c>
      <c r="B78" s="1" t="s">
        <v>403</v>
      </c>
      <c r="C78" s="1" t="s">
        <v>158</v>
      </c>
      <c r="D78" s="5"/>
      <c r="E78" s="1"/>
      <c r="F78" s="1"/>
      <c r="G78" s="1"/>
      <c r="H78" s="1"/>
      <c r="I78" s="4"/>
      <c r="J78" s="1"/>
      <c r="K78" s="5"/>
    </row>
    <row r="79" spans="1:11">
      <c r="A79" s="22" t="s">
        <v>349</v>
      </c>
      <c r="B79" s="1" t="s">
        <v>404</v>
      </c>
      <c r="C79" s="1" t="s">
        <v>173</v>
      </c>
      <c r="D79" s="5"/>
      <c r="E79" s="1"/>
      <c r="F79" s="1"/>
      <c r="G79" s="1"/>
      <c r="H79" s="1"/>
      <c r="I79" s="4"/>
      <c r="J79" s="1"/>
      <c r="K79" s="5"/>
    </row>
    <row r="80" spans="1:11">
      <c r="A80" s="22" t="s">
        <v>332</v>
      </c>
      <c r="B80" s="1" t="s">
        <v>403</v>
      </c>
      <c r="C80" s="1" t="s">
        <v>63</v>
      </c>
      <c r="D80" s="5"/>
      <c r="E80" s="1"/>
      <c r="F80" s="1"/>
      <c r="G80" s="1"/>
      <c r="H80" s="1"/>
      <c r="I80" s="4"/>
      <c r="J80" s="1"/>
      <c r="K80" s="5"/>
    </row>
    <row r="81" spans="1:11">
      <c r="A81" s="22" t="s">
        <v>308</v>
      </c>
      <c r="B81" s="1" t="s">
        <v>406</v>
      </c>
      <c r="C81" s="1" t="s">
        <v>277</v>
      </c>
      <c r="D81" s="5"/>
      <c r="E81" s="1"/>
      <c r="F81" s="1"/>
      <c r="G81" s="1"/>
      <c r="H81" s="1"/>
      <c r="I81" s="4"/>
      <c r="J81" s="1"/>
      <c r="K81" s="5"/>
    </row>
    <row r="82" spans="1:11">
      <c r="A82" s="4"/>
      <c r="B82" s="1"/>
      <c r="C82" s="1"/>
      <c r="D82" s="5"/>
      <c r="E82" s="1"/>
      <c r="F82" s="1"/>
      <c r="G82" s="1"/>
      <c r="H82" s="1"/>
      <c r="I82" s="4"/>
      <c r="J82" s="1"/>
      <c r="K82" s="5"/>
    </row>
    <row r="83" spans="1:11" ht="14.25">
      <c r="A83" s="23" t="s">
        <v>35</v>
      </c>
      <c r="B83" s="24"/>
      <c r="C83" s="1"/>
      <c r="D83" s="5"/>
      <c r="E83" s="1"/>
      <c r="F83" s="1"/>
      <c r="G83" s="1"/>
      <c r="H83" s="1"/>
      <c r="I83" s="4"/>
      <c r="J83" s="1"/>
      <c r="K83" s="5"/>
    </row>
    <row r="84" spans="1:11" ht="15">
      <c r="A84" s="25" t="s">
        <v>36</v>
      </c>
      <c r="B84" s="25" t="s">
        <v>37</v>
      </c>
      <c r="C84" s="25" t="s">
        <v>38</v>
      </c>
      <c r="D84" s="5"/>
      <c r="E84" s="1"/>
      <c r="F84" s="1"/>
      <c r="G84" s="1"/>
      <c r="H84" s="1"/>
      <c r="I84" s="4"/>
      <c r="J84" s="1"/>
      <c r="K84" s="5"/>
    </row>
    <row r="85" spans="1:11">
      <c r="A85" s="22" t="s">
        <v>382</v>
      </c>
      <c r="B85" s="1" t="s">
        <v>39</v>
      </c>
      <c r="C85" s="1" t="s">
        <v>62</v>
      </c>
      <c r="D85" s="5"/>
      <c r="E85" s="1"/>
      <c r="F85" s="1"/>
      <c r="G85" s="1"/>
      <c r="H85" s="1"/>
      <c r="I85" s="4"/>
      <c r="J85" s="1"/>
      <c r="K85" s="5"/>
    </row>
    <row r="86" spans="1:11">
      <c r="A86" s="22" t="s">
        <v>313</v>
      </c>
      <c r="B86" s="1" t="s">
        <v>39</v>
      </c>
      <c r="C86" s="1" t="s">
        <v>43</v>
      </c>
      <c r="D86" s="5"/>
      <c r="E86" s="1"/>
      <c r="F86" s="1"/>
      <c r="G86" s="1"/>
      <c r="H86" s="1"/>
      <c r="I86" s="4"/>
      <c r="J86" s="1"/>
      <c r="K86" s="5"/>
    </row>
    <row r="87" spans="1:11">
      <c r="A87" s="22" t="s">
        <v>318</v>
      </c>
      <c r="B87" s="1" t="s">
        <v>39</v>
      </c>
      <c r="C87" s="1" t="s">
        <v>43</v>
      </c>
      <c r="D87" s="5"/>
      <c r="E87" s="1"/>
      <c r="F87" s="1"/>
      <c r="G87" s="1"/>
      <c r="H87" s="1"/>
      <c r="I87" s="4"/>
      <c r="J87" s="1"/>
      <c r="K87" s="5"/>
    </row>
    <row r="88" spans="1:11">
      <c r="A88" s="22" t="s">
        <v>324</v>
      </c>
      <c r="B88" s="1" t="s">
        <v>39</v>
      </c>
      <c r="C88" s="1" t="s">
        <v>43</v>
      </c>
      <c r="D88" s="5"/>
      <c r="E88" s="1"/>
      <c r="F88" s="1"/>
      <c r="G88" s="1"/>
      <c r="H88" s="1"/>
      <c r="I88" s="4"/>
      <c r="J88" s="1"/>
      <c r="K88" s="5"/>
    </row>
    <row r="89" spans="1:11">
      <c r="A89" s="22" t="s">
        <v>279</v>
      </c>
      <c r="B89" s="1" t="s">
        <v>39</v>
      </c>
      <c r="C89" s="1" t="s">
        <v>173</v>
      </c>
      <c r="D89" s="5"/>
      <c r="E89" s="1"/>
      <c r="F89" s="1"/>
      <c r="G89" s="1"/>
      <c r="H89" s="1"/>
      <c r="I89" s="4"/>
      <c r="J89" s="1"/>
      <c r="K89" s="5"/>
    </row>
    <row r="90" spans="1:11">
      <c r="A90" s="4"/>
      <c r="B90" s="1"/>
      <c r="C90" s="1"/>
      <c r="D90" s="5"/>
      <c r="E90" s="1"/>
      <c r="F90" s="1"/>
      <c r="G90" s="1"/>
      <c r="H90" s="1"/>
      <c r="I90" s="4"/>
      <c r="J90" s="1"/>
      <c r="K90" s="5"/>
    </row>
    <row r="91" spans="1:11" ht="14.25">
      <c r="A91" s="23" t="s">
        <v>41</v>
      </c>
      <c r="B91" s="24"/>
      <c r="C91" s="1"/>
      <c r="D91" s="5"/>
      <c r="E91" s="1"/>
      <c r="F91" s="1"/>
      <c r="G91" s="1"/>
      <c r="H91" s="1"/>
      <c r="I91" s="4"/>
      <c r="J91" s="1"/>
      <c r="K91" s="5"/>
    </row>
    <row r="92" spans="1:11" ht="15">
      <c r="A92" s="25" t="s">
        <v>36</v>
      </c>
      <c r="B92" s="25" t="s">
        <v>37</v>
      </c>
      <c r="C92" s="25" t="s">
        <v>38</v>
      </c>
      <c r="D92" s="5"/>
      <c r="E92" s="1"/>
      <c r="F92" s="1"/>
      <c r="G92" s="1"/>
      <c r="H92" s="1"/>
      <c r="I92" s="4"/>
      <c r="J92" s="1"/>
      <c r="K92" s="5"/>
    </row>
    <row r="93" spans="1:11">
      <c r="A93" s="22" t="s">
        <v>360</v>
      </c>
      <c r="B93" s="1" t="s">
        <v>42</v>
      </c>
      <c r="C93" s="1" t="s">
        <v>117</v>
      </c>
      <c r="D93" s="5"/>
      <c r="E93" s="1"/>
      <c r="F93" s="1"/>
      <c r="G93" s="1"/>
      <c r="H93" s="1"/>
      <c r="I93" s="4"/>
      <c r="J93" s="1"/>
      <c r="K93" s="5"/>
    </row>
    <row r="94" spans="1:11">
      <c r="A94" s="22" t="s">
        <v>354</v>
      </c>
      <c r="B94" s="1" t="s">
        <v>42</v>
      </c>
      <c r="C94" s="1" t="s">
        <v>173</v>
      </c>
      <c r="D94" s="5"/>
      <c r="E94" s="1"/>
      <c r="F94" s="1"/>
      <c r="G94" s="1"/>
      <c r="H94" s="1"/>
      <c r="I94" s="4"/>
      <c r="J94" s="1"/>
      <c r="K94" s="5"/>
    </row>
    <row r="95" spans="1:11">
      <c r="A95" s="22" t="s">
        <v>337</v>
      </c>
      <c r="B95" s="1" t="s">
        <v>42</v>
      </c>
      <c r="C95" s="1" t="s">
        <v>63</v>
      </c>
      <c r="D95" s="5"/>
      <c r="E95" s="1"/>
      <c r="F95" s="1"/>
      <c r="G95" s="1"/>
      <c r="H95" s="1"/>
      <c r="I95" s="4"/>
      <c r="J95" s="1"/>
      <c r="K95" s="5"/>
    </row>
    <row r="96" spans="1:11">
      <c r="A96" s="22" t="s">
        <v>392</v>
      </c>
      <c r="B96" s="1" t="s">
        <v>42</v>
      </c>
      <c r="C96" s="1" t="s">
        <v>44</v>
      </c>
      <c r="D96" s="5"/>
      <c r="E96" s="1"/>
      <c r="F96" s="1"/>
      <c r="G96" s="1"/>
      <c r="H96" s="1"/>
      <c r="I96" s="4"/>
      <c r="J96" s="1"/>
      <c r="K96" s="5"/>
    </row>
    <row r="97" spans="1:11">
      <c r="A97" s="22" t="s">
        <v>341</v>
      </c>
      <c r="B97" s="1" t="s">
        <v>42</v>
      </c>
      <c r="C97" s="1" t="s">
        <v>63</v>
      </c>
      <c r="D97" s="5"/>
      <c r="E97" s="1"/>
      <c r="F97" s="1"/>
      <c r="G97" s="1"/>
      <c r="H97" s="1"/>
      <c r="I97" s="4"/>
      <c r="J97" s="1"/>
      <c r="K97" s="5"/>
    </row>
    <row r="98" spans="1:11">
      <c r="A98" s="22" t="s">
        <v>365</v>
      </c>
      <c r="B98" s="1" t="s">
        <v>42</v>
      </c>
      <c r="C98" s="1" t="s">
        <v>117</v>
      </c>
      <c r="D98" s="5"/>
      <c r="E98" s="1"/>
      <c r="F98" s="1"/>
      <c r="G98" s="1"/>
      <c r="H98" s="1"/>
      <c r="I98" s="4"/>
      <c r="J98" s="1"/>
      <c r="K98" s="5"/>
    </row>
    <row r="99" spans="1:11">
      <c r="A99" s="22" t="s">
        <v>396</v>
      </c>
      <c r="B99" s="1" t="s">
        <v>42</v>
      </c>
      <c r="C99" s="1" t="s">
        <v>189</v>
      </c>
      <c r="D99" s="5"/>
      <c r="E99" s="1"/>
      <c r="F99" s="1"/>
      <c r="G99" s="1"/>
      <c r="H99" s="1"/>
      <c r="I99" s="4"/>
      <c r="J99" s="1"/>
      <c r="K99" s="5"/>
    </row>
    <row r="100" spans="1:11">
      <c r="A100" s="22" t="s">
        <v>368</v>
      </c>
      <c r="B100" s="1" t="s">
        <v>42</v>
      </c>
      <c r="C100" s="1" t="s">
        <v>117</v>
      </c>
      <c r="D100" s="5"/>
      <c r="E100" s="1"/>
      <c r="F100" s="1"/>
      <c r="G100" s="1"/>
      <c r="H100" s="1"/>
      <c r="I100" s="4"/>
      <c r="J100" s="1"/>
      <c r="K100" s="5"/>
    </row>
    <row r="101" spans="1:11">
      <c r="A101" s="22" t="s">
        <v>329</v>
      </c>
      <c r="B101" s="1" t="s">
        <v>42</v>
      </c>
      <c r="C101" s="1" t="s">
        <v>43</v>
      </c>
      <c r="D101" s="5"/>
      <c r="E101" s="1"/>
      <c r="F101" s="1"/>
      <c r="G101" s="1"/>
      <c r="H101" s="1"/>
      <c r="I101" s="4"/>
      <c r="J101" s="1"/>
      <c r="K101" s="5"/>
    </row>
    <row r="102" spans="1:11">
      <c r="A102" s="22" t="s">
        <v>373</v>
      </c>
      <c r="B102" s="1" t="s">
        <v>42</v>
      </c>
      <c r="C102" s="1" t="s">
        <v>117</v>
      </c>
      <c r="D102" s="5"/>
      <c r="E102" s="1"/>
      <c r="F102" s="1"/>
      <c r="G102" s="1"/>
      <c r="H102" s="1"/>
      <c r="I102" s="4"/>
      <c r="J102" s="1"/>
      <c r="K102" s="5"/>
    </row>
    <row r="103" spans="1:11">
      <c r="A103" s="22" t="s">
        <v>376</v>
      </c>
      <c r="B103" s="1" t="s">
        <v>42</v>
      </c>
      <c r="C103" s="1" t="s">
        <v>117</v>
      </c>
      <c r="D103" s="5"/>
      <c r="E103" s="1"/>
      <c r="F103" s="1"/>
      <c r="G103" s="1"/>
      <c r="H103" s="1"/>
      <c r="I103" s="4"/>
      <c r="J103" s="1"/>
      <c r="K103" s="5"/>
    </row>
    <row r="104" spans="1:11">
      <c r="A104" s="22" t="s">
        <v>379</v>
      </c>
      <c r="B104" s="1" t="s">
        <v>42</v>
      </c>
      <c r="C104" s="1" t="s">
        <v>117</v>
      </c>
      <c r="D104" s="5"/>
      <c r="E104" s="1"/>
      <c r="F104" s="1"/>
      <c r="G104" s="1"/>
      <c r="H104" s="1"/>
      <c r="I104" s="4"/>
      <c r="J104" s="1"/>
      <c r="K104" s="5"/>
    </row>
    <row r="105" spans="1:11">
      <c r="A105" s="22" t="s">
        <v>345</v>
      </c>
      <c r="B105" s="1" t="s">
        <v>42</v>
      </c>
      <c r="C105" s="1" t="s">
        <v>63</v>
      </c>
      <c r="D105" s="5"/>
      <c r="E105" s="1"/>
      <c r="F105" s="1"/>
      <c r="G105" s="1"/>
      <c r="H105" s="1"/>
      <c r="I105" s="4"/>
      <c r="J105" s="1"/>
      <c r="K105" s="5"/>
    </row>
    <row r="106" spans="1:11">
      <c r="A106" s="4"/>
      <c r="B106" s="1"/>
      <c r="C106" s="1"/>
      <c r="D106" s="5"/>
      <c r="E106" s="1"/>
      <c r="F106" s="1"/>
      <c r="G106" s="1"/>
      <c r="H106" s="1"/>
      <c r="I106" s="4"/>
      <c r="J106" s="1"/>
      <c r="K106" s="5"/>
    </row>
    <row r="107" spans="1:11" ht="14.25">
      <c r="A107" s="23" t="s">
        <v>78</v>
      </c>
      <c r="B107" s="24"/>
      <c r="C107" s="1"/>
      <c r="D107" s="5"/>
      <c r="E107" s="1"/>
      <c r="F107" s="1"/>
      <c r="G107" s="1"/>
      <c r="H107" s="1"/>
      <c r="I107" s="4"/>
      <c r="J107" s="1"/>
      <c r="K107" s="5"/>
    </row>
    <row r="108" spans="1:11" ht="15">
      <c r="A108" s="25" t="s">
        <v>36</v>
      </c>
      <c r="B108" s="25" t="s">
        <v>37</v>
      </c>
      <c r="C108" s="25" t="s">
        <v>38</v>
      </c>
      <c r="D108" s="5"/>
      <c r="E108" s="1"/>
      <c r="F108" s="1"/>
      <c r="G108" s="1"/>
      <c r="H108" s="1"/>
      <c r="I108" s="4"/>
      <c r="J108" s="1"/>
      <c r="K108" s="5"/>
    </row>
    <row r="109" spans="1:11">
      <c r="A109" s="22" t="s">
        <v>388</v>
      </c>
      <c r="B109" s="1" t="s">
        <v>409</v>
      </c>
      <c r="C109" s="1" t="s">
        <v>62</v>
      </c>
      <c r="D109" s="5"/>
      <c r="E109" s="1"/>
      <c r="F109" s="1"/>
      <c r="G109" s="1"/>
      <c r="H109" s="1"/>
      <c r="I109" s="4"/>
      <c r="J109" s="1"/>
      <c r="K109" s="5"/>
    </row>
  </sheetData>
  <mergeCells count="21">
    <mergeCell ref="A17:J17"/>
    <mergeCell ref="A1:K2"/>
    <mergeCell ref="A3:A4"/>
    <mergeCell ref="B3:B4"/>
    <mergeCell ref="C3:C4"/>
    <mergeCell ref="D3:D4"/>
    <mergeCell ref="E3:H3"/>
    <mergeCell ref="I3:I4"/>
    <mergeCell ref="J3:J4"/>
    <mergeCell ref="K3:K4"/>
    <mergeCell ref="A5:J5"/>
    <mergeCell ref="A8:J8"/>
    <mergeCell ref="A11:J11"/>
    <mergeCell ref="A14:J14"/>
    <mergeCell ref="A52:J52"/>
    <mergeCell ref="A20:J20"/>
    <mergeCell ref="A26:J26"/>
    <mergeCell ref="A32:J32"/>
    <mergeCell ref="A37:J37"/>
    <mergeCell ref="A45:J45"/>
    <mergeCell ref="A49:J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6"/>
  <sheetViews>
    <sheetView topLeftCell="B1" workbookViewId="0">
      <selection activeCell="D15" sqref="D15"/>
    </sheetView>
  </sheetViews>
  <sheetFormatPr defaultRowHeight="12.75"/>
  <cols>
    <col min="1" max="1" width="22.28515625" customWidth="1"/>
    <col min="2" max="2" width="24.140625" bestFit="1" customWidth="1"/>
    <col min="4" max="4" width="34.85546875" customWidth="1"/>
  </cols>
  <sheetData>
    <row r="1" spans="1:11">
      <c r="A1" s="51" t="s">
        <v>864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1</v>
      </c>
      <c r="F3" s="46"/>
      <c r="G3" s="46"/>
      <c r="H3" s="46"/>
      <c r="I3" s="46" t="s">
        <v>2</v>
      </c>
      <c r="J3" s="46" t="s">
        <v>5</v>
      </c>
      <c r="K3" s="47" t="s">
        <v>4</v>
      </c>
    </row>
    <row r="4" spans="1:11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45"/>
      <c r="J4" s="45"/>
      <c r="K4" s="48"/>
    </row>
    <row r="5" spans="1:11">
      <c r="A5" s="4"/>
      <c r="B5" s="1"/>
      <c r="C5" s="1"/>
      <c r="D5" s="5"/>
      <c r="E5" s="1"/>
      <c r="F5" s="1"/>
      <c r="G5" s="1"/>
      <c r="H5" s="1"/>
      <c r="I5" s="4"/>
      <c r="J5" s="1"/>
      <c r="K5" s="5"/>
    </row>
    <row r="6" spans="1:11" ht="15">
      <c r="A6" s="34" t="s">
        <v>18</v>
      </c>
      <c r="B6" s="35"/>
      <c r="C6" s="35"/>
      <c r="D6" s="35"/>
      <c r="E6" s="35"/>
      <c r="F6" s="35"/>
      <c r="G6" s="35"/>
      <c r="H6" s="35"/>
      <c r="I6" s="34"/>
      <c r="J6" s="35"/>
      <c r="K6" s="5"/>
    </row>
    <row r="7" spans="1:11">
      <c r="A7" s="14" t="s">
        <v>282</v>
      </c>
      <c r="B7" s="15" t="s">
        <v>283</v>
      </c>
      <c r="C7" s="15" t="s">
        <v>284</v>
      </c>
      <c r="D7" s="16" t="s">
        <v>285</v>
      </c>
      <c r="E7" s="15" t="s">
        <v>287</v>
      </c>
      <c r="F7" s="17" t="s">
        <v>159</v>
      </c>
      <c r="G7" s="17" t="s">
        <v>159</v>
      </c>
      <c r="H7" s="17"/>
      <c r="I7" s="14" t="s">
        <v>286</v>
      </c>
      <c r="J7" s="15" t="str">
        <f>"151,9238"</f>
        <v>151,9238</v>
      </c>
      <c r="K7" s="16" t="s">
        <v>53</v>
      </c>
    </row>
    <row r="8" spans="1:11">
      <c r="A8" s="14" t="s">
        <v>282</v>
      </c>
      <c r="B8" s="15" t="s">
        <v>288</v>
      </c>
      <c r="C8" s="15" t="s">
        <v>284</v>
      </c>
      <c r="D8" s="16" t="s">
        <v>285</v>
      </c>
      <c r="E8" s="15" t="s">
        <v>287</v>
      </c>
      <c r="F8" s="17" t="s">
        <v>159</v>
      </c>
      <c r="G8" s="17" t="s">
        <v>159</v>
      </c>
      <c r="H8" s="17"/>
      <c r="I8" s="14" t="s">
        <v>286</v>
      </c>
      <c r="J8" s="15" t="str">
        <f>"174,2565"</f>
        <v>174,2565</v>
      </c>
      <c r="K8" s="16" t="s">
        <v>53</v>
      </c>
    </row>
    <row r="9" spans="1:11">
      <c r="A9" s="4"/>
      <c r="B9" s="1"/>
      <c r="C9" s="1"/>
      <c r="D9" s="5"/>
      <c r="E9" s="1"/>
      <c r="F9" s="1"/>
      <c r="G9" s="1"/>
      <c r="H9" s="1"/>
      <c r="I9" s="4"/>
      <c r="J9" s="1"/>
      <c r="K9" s="5"/>
    </row>
    <row r="10" spans="1:11">
      <c r="A10" s="4"/>
      <c r="B10" s="1"/>
      <c r="C10" s="1"/>
      <c r="D10" s="5"/>
      <c r="E10" s="1"/>
      <c r="F10" s="1"/>
      <c r="G10" s="1"/>
      <c r="H10" s="1"/>
      <c r="I10" s="4"/>
      <c r="J10" s="1"/>
      <c r="K10" s="5"/>
    </row>
    <row r="11" spans="1:11">
      <c r="A11" s="4"/>
      <c r="B11" s="1"/>
      <c r="C11" s="1"/>
      <c r="D11" s="5"/>
      <c r="E11" s="1"/>
      <c r="F11" s="1"/>
      <c r="G11" s="1"/>
      <c r="H11" s="1"/>
      <c r="I11" s="4"/>
      <c r="J11" s="1"/>
      <c r="K11" s="5"/>
    </row>
    <row r="12" spans="1:11">
      <c r="A12" s="4"/>
      <c r="B12" s="1"/>
      <c r="C12" s="1"/>
      <c r="D12" s="5"/>
      <c r="E12" s="1"/>
      <c r="F12" s="1"/>
      <c r="G12" s="1"/>
      <c r="H12" s="1"/>
      <c r="I12" s="4"/>
      <c r="J12" s="1"/>
      <c r="K12" s="5"/>
    </row>
    <row r="13" spans="1:11">
      <c r="A13" s="4"/>
      <c r="B13" s="1"/>
      <c r="C13" s="1"/>
      <c r="D13" s="5"/>
      <c r="E13" s="1"/>
      <c r="F13" s="1"/>
      <c r="G13" s="1"/>
      <c r="H13" s="1"/>
      <c r="I13" s="4"/>
      <c r="J13" s="1"/>
      <c r="K13" s="5"/>
    </row>
    <row r="14" spans="1:11">
      <c r="A14" s="4"/>
      <c r="B14" s="1"/>
      <c r="C14" s="1"/>
      <c r="D14" s="5"/>
      <c r="E14" s="1"/>
      <c r="F14" s="1"/>
      <c r="G14" s="1"/>
      <c r="H14" s="1"/>
      <c r="I14" s="4"/>
      <c r="J14" s="1"/>
      <c r="K14" s="5"/>
    </row>
    <row r="15" spans="1:11">
      <c r="A15" s="4"/>
      <c r="B15" s="1"/>
      <c r="C15" s="1"/>
      <c r="D15" s="5"/>
      <c r="E15" s="1"/>
      <c r="F15" s="1"/>
      <c r="G15" s="1"/>
      <c r="H15" s="1"/>
      <c r="I15" s="4"/>
      <c r="J15" s="1"/>
      <c r="K15" s="5"/>
    </row>
    <row r="16" spans="1:11">
      <c r="A16" s="4"/>
      <c r="B16" s="1"/>
      <c r="C16" s="1"/>
      <c r="D16" s="5"/>
      <c r="E16" s="1"/>
      <c r="F16" s="1"/>
      <c r="G16" s="1"/>
      <c r="H16" s="1"/>
      <c r="I16" s="4"/>
      <c r="J16" s="1"/>
      <c r="K16" s="5"/>
    </row>
    <row r="17" spans="1:11">
      <c r="A17" s="4"/>
      <c r="B17" s="1"/>
      <c r="C17" s="1"/>
      <c r="D17" s="5"/>
      <c r="E17" s="1"/>
      <c r="F17" s="1"/>
      <c r="G17" s="1"/>
      <c r="H17" s="1"/>
      <c r="I17" s="4"/>
      <c r="J17" s="1"/>
      <c r="K17" s="5"/>
    </row>
    <row r="18" spans="1:11" ht="18">
      <c r="A18" s="18" t="s">
        <v>33</v>
      </c>
      <c r="B18" s="19"/>
      <c r="C18" s="1"/>
      <c r="D18" s="5"/>
      <c r="E18" s="1"/>
      <c r="F18" s="1"/>
      <c r="G18" s="1"/>
      <c r="H18" s="1"/>
      <c r="I18" s="4"/>
      <c r="J18" s="1"/>
      <c r="K18" s="5"/>
    </row>
    <row r="19" spans="1:11" ht="15">
      <c r="A19" s="20" t="s">
        <v>34</v>
      </c>
      <c r="B19" s="26"/>
      <c r="C19" s="1"/>
      <c r="D19" s="5"/>
      <c r="E19" s="1"/>
      <c r="F19" s="1"/>
      <c r="G19" s="1"/>
      <c r="H19" s="1"/>
      <c r="I19" s="4"/>
      <c r="J19" s="1"/>
      <c r="K19" s="5"/>
    </row>
    <row r="20" spans="1:11" ht="14.25">
      <c r="A20" s="23" t="s">
        <v>41</v>
      </c>
      <c r="B20" s="24"/>
      <c r="C20" s="1"/>
      <c r="D20" s="5"/>
      <c r="E20" s="1"/>
      <c r="F20" s="1"/>
      <c r="G20" s="1"/>
      <c r="H20" s="1"/>
      <c r="I20" s="4"/>
      <c r="J20" s="1"/>
      <c r="K20" s="5"/>
    </row>
    <row r="21" spans="1:11" ht="15">
      <c r="A21" s="25" t="s">
        <v>36</v>
      </c>
      <c r="B21" s="25" t="s">
        <v>37</v>
      </c>
      <c r="C21" s="25" t="s">
        <v>38</v>
      </c>
      <c r="D21" s="5"/>
      <c r="E21" s="1"/>
      <c r="F21" s="1"/>
      <c r="G21" s="1"/>
      <c r="H21" s="1"/>
      <c r="I21" s="4"/>
      <c r="J21" s="1"/>
      <c r="K21" s="5"/>
    </row>
    <row r="22" spans="1:11">
      <c r="A22" s="22" t="s">
        <v>282</v>
      </c>
      <c r="B22" s="1" t="s">
        <v>42</v>
      </c>
      <c r="C22" s="1" t="s">
        <v>44</v>
      </c>
      <c r="D22" s="5"/>
      <c r="E22" s="1"/>
      <c r="F22" s="1"/>
      <c r="G22" s="1"/>
      <c r="H22" s="1"/>
      <c r="I22" s="4"/>
      <c r="J22" s="1"/>
      <c r="K22" s="5"/>
    </row>
    <row r="23" spans="1:11">
      <c r="A23" s="4"/>
      <c r="B23" s="1"/>
      <c r="C23" s="1"/>
      <c r="D23" s="5"/>
      <c r="E23" s="1"/>
      <c r="F23" s="1"/>
      <c r="G23" s="1"/>
      <c r="H23" s="1"/>
      <c r="I23" s="4"/>
      <c r="J23" s="1"/>
      <c r="K23" s="5"/>
    </row>
    <row r="24" spans="1:11" ht="14.25">
      <c r="A24" s="23" t="s">
        <v>78</v>
      </c>
      <c r="B24" s="24"/>
      <c r="C24" s="1"/>
      <c r="D24" s="5"/>
      <c r="E24" s="1"/>
      <c r="F24" s="1"/>
      <c r="G24" s="1"/>
      <c r="H24" s="1"/>
      <c r="I24" s="4"/>
      <c r="J24" s="1"/>
      <c r="K24" s="5"/>
    </row>
    <row r="25" spans="1:11" ht="15">
      <c r="A25" s="25" t="s">
        <v>36</v>
      </c>
      <c r="B25" s="25" t="s">
        <v>37</v>
      </c>
      <c r="C25" s="25" t="s">
        <v>38</v>
      </c>
      <c r="D25" s="5"/>
      <c r="E25" s="1"/>
      <c r="F25" s="1"/>
      <c r="G25" s="1"/>
      <c r="H25" s="1"/>
      <c r="I25" s="4"/>
      <c r="J25" s="1"/>
      <c r="K25" s="5"/>
    </row>
    <row r="26" spans="1:11">
      <c r="A26" s="22" t="s">
        <v>282</v>
      </c>
      <c r="B26" s="1" t="s">
        <v>289</v>
      </c>
      <c r="C26" s="1" t="s">
        <v>44</v>
      </c>
      <c r="D26" s="5"/>
      <c r="E26" s="1"/>
      <c r="F26" s="1"/>
      <c r="G26" s="1"/>
      <c r="H26" s="1"/>
      <c r="I26" s="4"/>
      <c r="J26" s="1"/>
      <c r="K26" s="5"/>
    </row>
  </sheetData>
  <mergeCells count="10">
    <mergeCell ref="K3:K4"/>
    <mergeCell ref="A6:J6"/>
    <mergeCell ref="A1:K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selection activeCell="A9" sqref="A9:J9"/>
    </sheetView>
  </sheetViews>
  <sheetFormatPr defaultRowHeight="12.75"/>
  <cols>
    <col min="1" max="1" width="24.140625" customWidth="1"/>
    <col min="2" max="2" width="25.85546875" customWidth="1"/>
    <col min="4" max="4" width="36.140625" customWidth="1"/>
    <col min="11" max="11" width="19.7109375" customWidth="1"/>
  </cols>
  <sheetData>
    <row r="1" spans="1:11">
      <c r="A1" s="51" t="s">
        <v>865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4.2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">
      <c r="A3" s="42" t="s">
        <v>0</v>
      </c>
      <c r="B3" s="44" t="s">
        <v>8</v>
      </c>
      <c r="C3" s="57" t="s">
        <v>3</v>
      </c>
      <c r="D3" s="46" t="s">
        <v>7</v>
      </c>
      <c r="E3" s="46" t="s">
        <v>65</v>
      </c>
      <c r="F3" s="46"/>
      <c r="G3" s="46"/>
      <c r="H3" s="46"/>
      <c r="I3" s="46" t="s">
        <v>2</v>
      </c>
      <c r="J3" s="46" t="s">
        <v>5</v>
      </c>
      <c r="K3" s="47" t="s">
        <v>4</v>
      </c>
    </row>
    <row r="4" spans="1:11" ht="15" customHeight="1" thickBot="1">
      <c r="A4" s="43"/>
      <c r="B4" s="45"/>
      <c r="C4" s="58"/>
      <c r="D4" s="45"/>
      <c r="E4" s="3">
        <v>1</v>
      </c>
      <c r="F4" s="3">
        <v>2</v>
      </c>
      <c r="G4" s="3">
        <v>3</v>
      </c>
      <c r="H4" s="3" t="s">
        <v>6</v>
      </c>
      <c r="I4" s="45"/>
      <c r="J4" s="45"/>
      <c r="K4" s="48"/>
    </row>
    <row r="5" spans="1:11" ht="15">
      <c r="A5" s="49" t="s">
        <v>122</v>
      </c>
      <c r="B5" s="50"/>
      <c r="C5" s="50"/>
      <c r="D5" s="50"/>
      <c r="E5" s="50"/>
      <c r="F5" s="50"/>
      <c r="G5" s="50"/>
      <c r="H5" s="50"/>
      <c r="I5" s="49"/>
      <c r="J5" s="50"/>
      <c r="K5" s="5"/>
    </row>
    <row r="6" spans="1:11">
      <c r="A6" s="14" t="s">
        <v>123</v>
      </c>
      <c r="B6" s="15" t="s">
        <v>124</v>
      </c>
      <c r="C6" s="15" t="s">
        <v>125</v>
      </c>
      <c r="D6" s="16" t="s">
        <v>126</v>
      </c>
      <c r="E6" s="17"/>
      <c r="F6" s="15" t="s">
        <v>190</v>
      </c>
      <c r="G6" s="15" t="s">
        <v>191</v>
      </c>
      <c r="H6" s="17"/>
      <c r="I6" s="14" t="s">
        <v>192</v>
      </c>
      <c r="J6" s="15" t="str">
        <f>"69,6540"</f>
        <v>69,6540</v>
      </c>
      <c r="K6" s="16" t="s">
        <v>24</v>
      </c>
    </row>
    <row r="7" spans="1:11">
      <c r="A7" s="4"/>
      <c r="B7" s="1"/>
      <c r="C7" s="1"/>
      <c r="D7" s="5"/>
      <c r="E7" s="1"/>
      <c r="F7" s="1"/>
      <c r="G7" s="1"/>
      <c r="H7" s="1"/>
      <c r="I7" s="4"/>
      <c r="J7" s="1"/>
      <c r="K7" s="5"/>
    </row>
    <row r="8" spans="1:11">
      <c r="A8" s="4"/>
      <c r="B8" s="1"/>
      <c r="C8" s="1"/>
      <c r="D8" s="5"/>
      <c r="E8" s="1"/>
      <c r="F8" s="1"/>
      <c r="G8" s="1"/>
      <c r="H8" s="1"/>
      <c r="I8" s="4"/>
      <c r="J8" s="1"/>
      <c r="K8" s="5"/>
    </row>
    <row r="9" spans="1:11" ht="15">
      <c r="A9" s="34" t="s">
        <v>193</v>
      </c>
      <c r="B9" s="35"/>
      <c r="C9" s="35"/>
      <c r="D9" s="35"/>
      <c r="E9" s="35"/>
      <c r="F9" s="35"/>
      <c r="G9" s="35"/>
      <c r="H9" s="35"/>
      <c r="I9" s="34"/>
      <c r="J9" s="35"/>
      <c r="K9" s="5"/>
    </row>
    <row r="10" spans="1:11">
      <c r="A10" s="14" t="s">
        <v>194</v>
      </c>
      <c r="B10" s="15" t="s">
        <v>195</v>
      </c>
      <c r="C10" s="15" t="s">
        <v>196</v>
      </c>
      <c r="D10" s="16" t="s">
        <v>197</v>
      </c>
      <c r="E10" s="15" t="s">
        <v>198</v>
      </c>
      <c r="F10" s="17" t="s">
        <v>86</v>
      </c>
      <c r="G10" s="17" t="s">
        <v>86</v>
      </c>
      <c r="H10" s="17"/>
      <c r="I10" s="14" t="s">
        <v>199</v>
      </c>
      <c r="J10" s="15" t="str">
        <f>"98,0202"</f>
        <v>98,0202</v>
      </c>
      <c r="K10" s="16" t="s">
        <v>200</v>
      </c>
    </row>
    <row r="11" spans="1:11">
      <c r="A11" s="4"/>
      <c r="B11" s="1"/>
      <c r="C11" s="1"/>
      <c r="D11" s="5"/>
      <c r="E11" s="1"/>
      <c r="F11" s="1"/>
      <c r="G11" s="1"/>
      <c r="H11" s="1"/>
      <c r="I11" s="4"/>
      <c r="J11" s="1"/>
      <c r="K11" s="5"/>
    </row>
    <row r="12" spans="1:11" ht="15">
      <c r="A12" s="34" t="s">
        <v>9</v>
      </c>
      <c r="B12" s="35"/>
      <c r="C12" s="35"/>
      <c r="D12" s="35"/>
      <c r="E12" s="35"/>
      <c r="F12" s="35"/>
      <c r="G12" s="35"/>
      <c r="H12" s="35"/>
      <c r="I12" s="34"/>
      <c r="J12" s="35"/>
      <c r="K12" s="5"/>
    </row>
    <row r="13" spans="1:11">
      <c r="A13" s="10" t="s">
        <v>204</v>
      </c>
      <c r="B13" s="11" t="s">
        <v>205</v>
      </c>
      <c r="C13" s="11" t="s">
        <v>206</v>
      </c>
      <c r="D13" s="12" t="s">
        <v>207</v>
      </c>
      <c r="E13" s="11" t="s">
        <v>208</v>
      </c>
      <c r="F13" s="11" t="s">
        <v>133</v>
      </c>
      <c r="G13" s="13" t="s">
        <v>209</v>
      </c>
      <c r="H13" s="13"/>
      <c r="I13" s="10" t="s">
        <v>210</v>
      </c>
      <c r="J13" s="11" t="str">
        <f>"108,1522"</f>
        <v>108,1522</v>
      </c>
      <c r="K13" s="12" t="s">
        <v>53</v>
      </c>
    </row>
    <row r="14" spans="1:11">
      <c r="A14" s="4"/>
      <c r="B14" s="1"/>
      <c r="C14" s="1"/>
      <c r="D14" s="5"/>
      <c r="E14" s="1"/>
      <c r="F14" s="1"/>
      <c r="G14" s="1"/>
      <c r="H14" s="1"/>
      <c r="I14" s="4"/>
      <c r="J14" s="1"/>
      <c r="K14" s="5"/>
    </row>
    <row r="15" spans="1:11" ht="15">
      <c r="A15" s="34" t="s">
        <v>45</v>
      </c>
      <c r="B15" s="35"/>
      <c r="C15" s="35"/>
      <c r="D15" s="35"/>
      <c r="E15" s="35"/>
      <c r="F15" s="35"/>
      <c r="G15" s="35"/>
      <c r="H15" s="35"/>
      <c r="I15" s="34"/>
      <c r="J15" s="35"/>
      <c r="K15" s="5"/>
    </row>
    <row r="16" spans="1:11">
      <c r="A16" s="6" t="s">
        <v>211</v>
      </c>
      <c r="B16" s="7" t="s">
        <v>212</v>
      </c>
      <c r="C16" s="7" t="s">
        <v>213</v>
      </c>
      <c r="D16" s="8" t="s">
        <v>176</v>
      </c>
      <c r="E16" s="7" t="s">
        <v>141</v>
      </c>
      <c r="F16" s="9" t="s">
        <v>143</v>
      </c>
      <c r="G16" s="9" t="s">
        <v>143</v>
      </c>
      <c r="H16" s="9"/>
      <c r="I16" s="6" t="s">
        <v>214</v>
      </c>
      <c r="J16" s="7" t="str">
        <f>"90,7480"</f>
        <v>90,7480</v>
      </c>
      <c r="K16" s="8" t="s">
        <v>215</v>
      </c>
    </row>
    <row r="17" spans="1:11">
      <c r="A17" s="27" t="s">
        <v>174</v>
      </c>
      <c r="B17" s="28" t="s">
        <v>175</v>
      </c>
      <c r="C17" s="28" t="s">
        <v>216</v>
      </c>
      <c r="D17" s="29" t="s">
        <v>176</v>
      </c>
      <c r="E17" s="28" t="s">
        <v>217</v>
      </c>
      <c r="F17" s="28" t="s">
        <v>148</v>
      </c>
      <c r="G17" s="30" t="s">
        <v>51</v>
      </c>
      <c r="H17" s="30"/>
      <c r="I17" s="27" t="s">
        <v>218</v>
      </c>
      <c r="J17" s="28" t="str">
        <f>"113,9775"</f>
        <v>113,9775</v>
      </c>
      <c r="K17" s="29" t="s">
        <v>53</v>
      </c>
    </row>
    <row r="18" spans="1:11">
      <c r="A18" s="27" t="s">
        <v>46</v>
      </c>
      <c r="B18" s="28" t="s">
        <v>47</v>
      </c>
      <c r="C18" s="28" t="s">
        <v>48</v>
      </c>
      <c r="D18" s="29" t="s">
        <v>49</v>
      </c>
      <c r="E18" s="28" t="s">
        <v>50</v>
      </c>
      <c r="F18" s="30" t="s">
        <v>219</v>
      </c>
      <c r="G18" s="30" t="s">
        <v>219</v>
      </c>
      <c r="H18" s="30"/>
      <c r="I18" s="27" t="s">
        <v>220</v>
      </c>
      <c r="J18" s="28" t="str">
        <f>"103,1360"</f>
        <v>103,1360</v>
      </c>
      <c r="K18" s="29" t="s">
        <v>53</v>
      </c>
    </row>
    <row r="19" spans="1:11">
      <c r="A19" s="27" t="s">
        <v>221</v>
      </c>
      <c r="B19" s="28" t="s">
        <v>222</v>
      </c>
      <c r="C19" s="28" t="s">
        <v>223</v>
      </c>
      <c r="D19" s="29" t="s">
        <v>224</v>
      </c>
      <c r="E19" s="28" t="s">
        <v>233</v>
      </c>
      <c r="F19" s="30" t="s">
        <v>225</v>
      </c>
      <c r="G19" s="28" t="s">
        <v>225</v>
      </c>
      <c r="H19" s="30"/>
      <c r="I19" s="27" t="s">
        <v>226</v>
      </c>
      <c r="J19" s="28" t="str">
        <f>"96,3027"</f>
        <v>96,3027</v>
      </c>
      <c r="K19" s="29" t="s">
        <v>227</v>
      </c>
    </row>
    <row r="20" spans="1:11">
      <c r="A20" s="10" t="s">
        <v>228</v>
      </c>
      <c r="B20" s="11" t="s">
        <v>229</v>
      </c>
      <c r="C20" s="11" t="s">
        <v>230</v>
      </c>
      <c r="D20" s="12" t="s">
        <v>207</v>
      </c>
      <c r="E20" s="13" t="s">
        <v>231</v>
      </c>
      <c r="F20" s="11" t="s">
        <v>232</v>
      </c>
      <c r="G20" s="13" t="s">
        <v>233</v>
      </c>
      <c r="H20" s="13"/>
      <c r="I20" s="10" t="s">
        <v>234</v>
      </c>
      <c r="J20" s="11" t="str">
        <f>"84,4675"</f>
        <v>84,4675</v>
      </c>
      <c r="K20" s="12" t="s">
        <v>200</v>
      </c>
    </row>
    <row r="21" spans="1:11">
      <c r="A21" s="4"/>
      <c r="B21" s="1"/>
      <c r="C21" s="1"/>
      <c r="D21" s="5"/>
      <c r="E21" s="1"/>
      <c r="F21" s="1"/>
      <c r="G21" s="1"/>
      <c r="H21" s="1"/>
      <c r="I21" s="4"/>
      <c r="J21" s="1"/>
      <c r="K21" s="5"/>
    </row>
    <row r="22" spans="1:11" ht="15">
      <c r="A22" s="34" t="s">
        <v>164</v>
      </c>
      <c r="B22" s="35"/>
      <c r="C22" s="35"/>
      <c r="D22" s="35"/>
      <c r="E22" s="35"/>
      <c r="F22" s="35"/>
      <c r="G22" s="35"/>
      <c r="H22" s="35"/>
      <c r="I22" s="34"/>
      <c r="J22" s="35"/>
      <c r="K22" s="5"/>
    </row>
    <row r="23" spans="1:11">
      <c r="A23" s="6" t="s">
        <v>235</v>
      </c>
      <c r="B23" s="7" t="s">
        <v>236</v>
      </c>
      <c r="C23" s="7" t="s">
        <v>237</v>
      </c>
      <c r="D23" s="8" t="s">
        <v>126</v>
      </c>
      <c r="E23" s="7" t="s">
        <v>148</v>
      </c>
      <c r="F23" s="7" t="s">
        <v>51</v>
      </c>
      <c r="G23" s="9" t="s">
        <v>238</v>
      </c>
      <c r="H23" s="9"/>
      <c r="I23" s="6" t="s">
        <v>52</v>
      </c>
      <c r="J23" s="7" t="str">
        <f>"111,1860"</f>
        <v>111,1860</v>
      </c>
      <c r="K23" s="8" t="s">
        <v>24</v>
      </c>
    </row>
    <row r="24" spans="1:11">
      <c r="A24" s="27" t="s">
        <v>162</v>
      </c>
      <c r="B24" s="28" t="s">
        <v>163</v>
      </c>
      <c r="C24" s="28" t="s">
        <v>239</v>
      </c>
      <c r="D24" s="29" t="s">
        <v>882</v>
      </c>
      <c r="E24" s="28" t="s">
        <v>141</v>
      </c>
      <c r="F24" s="28" t="s">
        <v>72</v>
      </c>
      <c r="G24" s="30" t="s">
        <v>51</v>
      </c>
      <c r="H24" s="30"/>
      <c r="I24" s="27" t="s">
        <v>240</v>
      </c>
      <c r="J24" s="28" t="str">
        <f>"105,9780"</f>
        <v>105,9780</v>
      </c>
      <c r="K24" s="29" t="s">
        <v>53</v>
      </c>
    </row>
    <row r="25" spans="1:11">
      <c r="A25" s="4"/>
      <c r="B25" s="1"/>
      <c r="C25" s="1"/>
      <c r="D25" s="5"/>
      <c r="E25" s="1"/>
      <c r="F25" s="1"/>
      <c r="G25" s="1"/>
      <c r="H25" s="1"/>
      <c r="I25" s="4"/>
      <c r="J25" s="1"/>
      <c r="K25" s="5"/>
    </row>
    <row r="26" spans="1:11" ht="15">
      <c r="A26" s="34" t="s">
        <v>99</v>
      </c>
      <c r="B26" s="35"/>
      <c r="C26" s="35"/>
      <c r="D26" s="35"/>
      <c r="E26" s="35"/>
      <c r="F26" s="35"/>
      <c r="G26" s="35"/>
      <c r="H26" s="35"/>
      <c r="I26" s="34"/>
      <c r="J26" s="35"/>
      <c r="K26" s="5"/>
    </row>
    <row r="27" spans="1:11">
      <c r="A27" s="6" t="s">
        <v>241</v>
      </c>
      <c r="B27" s="7" t="s">
        <v>242</v>
      </c>
      <c r="C27" s="7" t="s">
        <v>243</v>
      </c>
      <c r="D27" s="8" t="s">
        <v>95</v>
      </c>
      <c r="E27" s="7" t="s">
        <v>217</v>
      </c>
      <c r="F27" s="7" t="s">
        <v>148</v>
      </c>
      <c r="G27" s="7" t="s">
        <v>112</v>
      </c>
      <c r="H27" s="9"/>
      <c r="I27" s="6" t="s">
        <v>244</v>
      </c>
      <c r="J27" s="7" t="str">
        <f>"111,8245"</f>
        <v>111,8245</v>
      </c>
      <c r="K27" s="8" t="s">
        <v>24</v>
      </c>
    </row>
    <row r="28" spans="1:11">
      <c r="A28" s="27" t="s">
        <v>245</v>
      </c>
      <c r="B28" s="28" t="s">
        <v>246</v>
      </c>
      <c r="C28" s="28" t="s">
        <v>247</v>
      </c>
      <c r="D28" s="29" t="s">
        <v>248</v>
      </c>
      <c r="E28" s="28" t="s">
        <v>50</v>
      </c>
      <c r="F28" s="30" t="s">
        <v>219</v>
      </c>
      <c r="G28" s="30" t="s">
        <v>219</v>
      </c>
      <c r="H28" s="30"/>
      <c r="I28" s="27" t="s">
        <v>220</v>
      </c>
      <c r="J28" s="28" t="str">
        <f>"95,3840"</f>
        <v>95,3840</v>
      </c>
      <c r="K28" s="29" t="s">
        <v>249</v>
      </c>
    </row>
    <row r="29" spans="1:11">
      <c r="A29" s="10" t="s">
        <v>250</v>
      </c>
      <c r="B29" s="11" t="s">
        <v>251</v>
      </c>
      <c r="C29" s="11" t="s">
        <v>252</v>
      </c>
      <c r="D29" s="12" t="s">
        <v>253</v>
      </c>
      <c r="E29" s="13" t="s">
        <v>86</v>
      </c>
      <c r="F29" s="13" t="s">
        <v>86</v>
      </c>
      <c r="G29" s="13" t="s">
        <v>86</v>
      </c>
      <c r="H29" s="13"/>
      <c r="I29" s="10" t="s">
        <v>203</v>
      </c>
      <c r="J29" s="11" t="str">
        <f>"0,0000"</f>
        <v>0,0000</v>
      </c>
      <c r="K29" s="12" t="s">
        <v>24</v>
      </c>
    </row>
    <row r="30" spans="1:11">
      <c r="A30" s="4"/>
      <c r="B30" s="1"/>
      <c r="C30" s="1"/>
      <c r="D30" s="5"/>
      <c r="E30" s="1"/>
      <c r="F30" s="1"/>
      <c r="G30" s="1"/>
      <c r="H30" s="1"/>
      <c r="I30" s="4"/>
      <c r="J30" s="1"/>
      <c r="K30" s="5"/>
    </row>
    <row r="31" spans="1:11" ht="15">
      <c r="A31" s="34" t="s">
        <v>54</v>
      </c>
      <c r="B31" s="35"/>
      <c r="C31" s="35"/>
      <c r="D31" s="35"/>
      <c r="E31" s="35"/>
      <c r="F31" s="35"/>
      <c r="G31" s="35"/>
      <c r="H31" s="35"/>
      <c r="I31" s="34"/>
      <c r="J31" s="35"/>
      <c r="K31" s="5"/>
    </row>
    <row r="32" spans="1:11">
      <c r="A32" s="6" t="s">
        <v>254</v>
      </c>
      <c r="B32" s="7" t="s">
        <v>255</v>
      </c>
      <c r="C32" s="7" t="s">
        <v>256</v>
      </c>
      <c r="D32" s="8" t="s">
        <v>132</v>
      </c>
      <c r="E32" s="7" t="s">
        <v>232</v>
      </c>
      <c r="F32" s="7" t="s">
        <v>233</v>
      </c>
      <c r="G32" s="9" t="s">
        <v>141</v>
      </c>
      <c r="H32" s="9"/>
      <c r="I32" s="6" t="s">
        <v>257</v>
      </c>
      <c r="J32" s="7" t="str">
        <f>"76,6530"</f>
        <v>76,6530</v>
      </c>
      <c r="K32" s="8" t="s">
        <v>258</v>
      </c>
    </row>
    <row r="33" spans="1:11">
      <c r="A33" s="10" t="s">
        <v>259</v>
      </c>
      <c r="B33" s="11" t="s">
        <v>260</v>
      </c>
      <c r="C33" s="11" t="s">
        <v>261</v>
      </c>
      <c r="D33" s="12" t="s">
        <v>132</v>
      </c>
      <c r="E33" s="11" t="s">
        <v>17</v>
      </c>
      <c r="F33" s="11" t="s">
        <v>73</v>
      </c>
      <c r="G33" s="13" t="s">
        <v>85</v>
      </c>
      <c r="H33" s="13"/>
      <c r="I33" s="10" t="s">
        <v>262</v>
      </c>
      <c r="J33" s="11" t="str">
        <f>"119,4865"</f>
        <v>119,4865</v>
      </c>
      <c r="K33" s="12" t="s">
        <v>53</v>
      </c>
    </row>
    <row r="34" spans="1:11">
      <c r="A34" s="4"/>
      <c r="B34" s="1"/>
      <c r="C34" s="1"/>
      <c r="D34" s="5"/>
      <c r="E34" s="1"/>
      <c r="F34" s="1"/>
      <c r="G34" s="1"/>
      <c r="H34" s="1"/>
      <c r="I34" s="4"/>
      <c r="J34" s="1"/>
      <c r="K34" s="5"/>
    </row>
    <row r="35" spans="1:11" ht="15">
      <c r="A35" s="34" t="s">
        <v>18</v>
      </c>
      <c r="B35" s="35"/>
      <c r="C35" s="35"/>
      <c r="D35" s="35"/>
      <c r="E35" s="35"/>
      <c r="F35" s="35"/>
      <c r="G35" s="35"/>
      <c r="H35" s="35"/>
      <c r="I35" s="34"/>
      <c r="J35" s="35"/>
      <c r="K35" s="5"/>
    </row>
    <row r="36" spans="1:11">
      <c r="A36" s="6" t="s">
        <v>263</v>
      </c>
      <c r="B36" s="7" t="s">
        <v>264</v>
      </c>
      <c r="C36" s="7" t="s">
        <v>265</v>
      </c>
      <c r="D36" s="8" t="s">
        <v>132</v>
      </c>
      <c r="E36" s="7" t="s">
        <v>113</v>
      </c>
      <c r="F36" s="7" t="s">
        <v>74</v>
      </c>
      <c r="G36" s="9" t="s">
        <v>266</v>
      </c>
      <c r="H36" s="9"/>
      <c r="I36" s="6" t="s">
        <v>181</v>
      </c>
      <c r="J36" s="7" t="str">
        <f>"127,5350"</f>
        <v>127,5350</v>
      </c>
      <c r="K36" s="8" t="s">
        <v>267</v>
      </c>
    </row>
    <row r="37" spans="1:11">
      <c r="A37" s="27" t="s">
        <v>268</v>
      </c>
      <c r="B37" s="28" t="s">
        <v>269</v>
      </c>
      <c r="C37" s="28" t="s">
        <v>270</v>
      </c>
      <c r="D37" s="29" t="s">
        <v>253</v>
      </c>
      <c r="E37" s="30" t="s">
        <v>112</v>
      </c>
      <c r="F37" s="30" t="s">
        <v>112</v>
      </c>
      <c r="G37" s="28" t="s">
        <v>17</v>
      </c>
      <c r="H37" s="30"/>
      <c r="I37" s="27" t="s">
        <v>271</v>
      </c>
      <c r="J37" s="28" t="str">
        <f>"110,0500"</f>
        <v>110,0500</v>
      </c>
      <c r="K37" s="29" t="s">
        <v>24</v>
      </c>
    </row>
    <row r="38" spans="1:11">
      <c r="A38" s="10" t="s">
        <v>272</v>
      </c>
      <c r="B38" s="11" t="s">
        <v>273</v>
      </c>
      <c r="C38" s="11" t="s">
        <v>274</v>
      </c>
      <c r="D38" s="12" t="s">
        <v>140</v>
      </c>
      <c r="E38" s="11" t="s">
        <v>72</v>
      </c>
      <c r="F38" s="11" t="s">
        <v>51</v>
      </c>
      <c r="G38" s="13" t="s">
        <v>275</v>
      </c>
      <c r="H38" s="13"/>
      <c r="I38" s="10" t="s">
        <v>52</v>
      </c>
      <c r="J38" s="11" t="str">
        <f>"100,9808"</f>
        <v>100,9808</v>
      </c>
      <c r="K38" s="12" t="s">
        <v>276</v>
      </c>
    </row>
    <row r="39" spans="1:11">
      <c r="A39" s="4"/>
      <c r="B39" s="1"/>
      <c r="C39" s="1"/>
      <c r="D39" s="5"/>
      <c r="E39" s="1"/>
      <c r="F39" s="1"/>
      <c r="G39" s="1"/>
      <c r="H39" s="1"/>
      <c r="I39" s="4"/>
      <c r="J39" s="1"/>
      <c r="K39" s="5"/>
    </row>
    <row r="40" spans="1:11">
      <c r="A40" s="4"/>
      <c r="B40" s="1"/>
      <c r="C40" s="1"/>
      <c r="D40" s="5"/>
      <c r="E40" s="1"/>
      <c r="F40" s="1"/>
      <c r="G40" s="1"/>
      <c r="H40" s="1"/>
      <c r="I40" s="4"/>
      <c r="J40" s="1"/>
      <c r="K40" s="5"/>
    </row>
    <row r="41" spans="1:11">
      <c r="A41" s="4"/>
      <c r="B41" s="1"/>
      <c r="C41" s="1"/>
      <c r="D41" s="5"/>
      <c r="E41" s="1"/>
      <c r="F41" s="1"/>
      <c r="G41" s="1"/>
      <c r="H41" s="1"/>
      <c r="I41" s="4"/>
      <c r="J41" s="1"/>
      <c r="K41" s="5"/>
    </row>
    <row r="42" spans="1:11">
      <c r="A42" s="4"/>
      <c r="B42" s="1"/>
      <c r="C42" s="1"/>
      <c r="D42" s="5"/>
      <c r="E42" s="1"/>
      <c r="F42" s="1"/>
      <c r="G42" s="1"/>
      <c r="H42" s="1"/>
      <c r="I42" s="4"/>
      <c r="J42" s="1"/>
      <c r="K42" s="5"/>
    </row>
    <row r="43" spans="1:11">
      <c r="A43" s="4"/>
      <c r="B43" s="1"/>
      <c r="C43" s="1"/>
      <c r="D43" s="5"/>
      <c r="E43" s="1"/>
      <c r="F43" s="1"/>
      <c r="G43" s="1"/>
      <c r="H43" s="1"/>
      <c r="I43" s="4"/>
      <c r="J43" s="1"/>
      <c r="K43" s="5"/>
    </row>
    <row r="44" spans="1:11">
      <c r="A44" s="4"/>
      <c r="B44" s="1"/>
      <c r="C44" s="1"/>
      <c r="D44" s="5"/>
      <c r="E44" s="1"/>
      <c r="F44" s="1"/>
      <c r="G44" s="1"/>
      <c r="H44" s="1"/>
      <c r="I44" s="4"/>
      <c r="J44" s="1"/>
      <c r="K44" s="5"/>
    </row>
    <row r="45" spans="1:11">
      <c r="A45" s="4"/>
      <c r="B45" s="1"/>
      <c r="C45" s="1"/>
      <c r="D45" s="5"/>
      <c r="E45" s="1"/>
      <c r="F45" s="1"/>
      <c r="G45" s="1"/>
      <c r="H45" s="1"/>
      <c r="I45" s="4"/>
      <c r="J45" s="1"/>
      <c r="K45" s="5"/>
    </row>
    <row r="46" spans="1:11">
      <c r="A46" s="4"/>
      <c r="B46" s="1"/>
      <c r="C46" s="1"/>
      <c r="D46" s="5"/>
      <c r="E46" s="1"/>
      <c r="F46" s="1"/>
      <c r="G46" s="1"/>
      <c r="H46" s="1"/>
      <c r="I46" s="4"/>
      <c r="J46" s="1"/>
      <c r="K46" s="5"/>
    </row>
    <row r="47" spans="1:11">
      <c r="A47" s="4"/>
      <c r="B47" s="1"/>
      <c r="C47" s="1"/>
      <c r="D47" s="5"/>
      <c r="E47" s="1"/>
      <c r="F47" s="1"/>
      <c r="G47" s="1"/>
      <c r="H47" s="1"/>
      <c r="I47" s="4"/>
      <c r="J47" s="1"/>
      <c r="K47" s="5"/>
    </row>
    <row r="48" spans="1:11" ht="18">
      <c r="A48" s="18" t="s">
        <v>33</v>
      </c>
      <c r="B48" s="19"/>
      <c r="C48" s="1"/>
      <c r="D48" s="5"/>
      <c r="E48" s="1"/>
      <c r="F48" s="1"/>
      <c r="G48" s="1"/>
      <c r="H48" s="1"/>
      <c r="I48" s="4"/>
      <c r="J48" s="1"/>
      <c r="K48" s="5"/>
    </row>
    <row r="49" spans="1:11" ht="15">
      <c r="A49" s="20" t="s">
        <v>157</v>
      </c>
      <c r="B49" s="26"/>
      <c r="C49" s="1"/>
      <c r="D49" s="5"/>
      <c r="E49" s="1"/>
      <c r="F49" s="1"/>
      <c r="G49" s="1"/>
      <c r="H49" s="1"/>
      <c r="I49" s="4"/>
      <c r="J49" s="1"/>
      <c r="K49" s="5"/>
    </row>
    <row r="50" spans="1:11" ht="14.25">
      <c r="A50" s="23" t="s">
        <v>41</v>
      </c>
      <c r="B50" s="24"/>
      <c r="C50" s="1"/>
      <c r="D50" s="5"/>
      <c r="E50" s="1"/>
      <c r="F50" s="1"/>
      <c r="G50" s="1"/>
      <c r="H50" s="1"/>
      <c r="I50" s="4"/>
      <c r="J50" s="1"/>
      <c r="K50" s="5"/>
    </row>
    <row r="51" spans="1:11" ht="15">
      <c r="A51" s="25" t="s">
        <v>36</v>
      </c>
      <c r="B51" s="25" t="s">
        <v>37</v>
      </c>
      <c r="C51" s="25" t="s">
        <v>38</v>
      </c>
      <c r="D51" s="5"/>
      <c r="E51" s="1"/>
      <c r="F51" s="1"/>
      <c r="G51" s="1"/>
      <c r="H51" s="1"/>
      <c r="I51" s="4"/>
      <c r="J51" s="1"/>
      <c r="K51" s="5"/>
    </row>
    <row r="52" spans="1:11">
      <c r="A52" s="22" t="s">
        <v>123</v>
      </c>
      <c r="B52" s="1" t="s">
        <v>42</v>
      </c>
      <c r="C52" s="1" t="s">
        <v>158</v>
      </c>
      <c r="D52" s="5"/>
      <c r="E52" s="1"/>
      <c r="F52" s="1"/>
      <c r="G52" s="1"/>
      <c r="H52" s="1"/>
      <c r="I52" s="4"/>
      <c r="J52" s="1"/>
      <c r="K52" s="5"/>
    </row>
    <row r="53" spans="1:11">
      <c r="A53" s="4"/>
      <c r="B53" s="1"/>
      <c r="C53" s="1"/>
      <c r="D53" s="5"/>
      <c r="E53" s="1"/>
      <c r="F53" s="1"/>
      <c r="G53" s="1"/>
      <c r="H53" s="1"/>
      <c r="I53" s="4"/>
      <c r="J53" s="1"/>
      <c r="K53" s="5"/>
    </row>
    <row r="54" spans="1:11">
      <c r="A54" s="4"/>
      <c r="B54" s="1"/>
      <c r="C54" s="1"/>
      <c r="D54" s="5"/>
      <c r="E54" s="1"/>
      <c r="F54" s="1"/>
      <c r="G54" s="1"/>
      <c r="H54" s="1"/>
      <c r="I54" s="4"/>
      <c r="J54" s="1"/>
      <c r="K54" s="5"/>
    </row>
    <row r="55" spans="1:11" ht="15">
      <c r="A55" s="20" t="s">
        <v>34</v>
      </c>
      <c r="B55" s="26"/>
      <c r="C55" s="1"/>
      <c r="D55" s="5"/>
      <c r="E55" s="1"/>
      <c r="F55" s="1"/>
      <c r="G55" s="1"/>
      <c r="H55" s="1"/>
      <c r="I55" s="4"/>
      <c r="J55" s="1"/>
      <c r="K55" s="5"/>
    </row>
    <row r="56" spans="1:11" ht="14.25">
      <c r="A56" s="23" t="s">
        <v>35</v>
      </c>
      <c r="B56" s="24"/>
      <c r="C56" s="1"/>
      <c r="D56" s="5"/>
      <c r="E56" s="1"/>
      <c r="F56" s="1"/>
      <c r="G56" s="1"/>
      <c r="H56" s="1"/>
      <c r="I56" s="4"/>
      <c r="J56" s="1"/>
      <c r="K56" s="5"/>
    </row>
    <row r="57" spans="1:11" ht="15">
      <c r="A57" s="25" t="s">
        <v>36</v>
      </c>
      <c r="B57" s="25" t="s">
        <v>37</v>
      </c>
      <c r="C57" s="25" t="s">
        <v>38</v>
      </c>
      <c r="D57" s="5"/>
      <c r="E57" s="1"/>
      <c r="F57" s="1"/>
      <c r="G57" s="1"/>
      <c r="H57" s="1"/>
      <c r="I57" s="4"/>
      <c r="J57" s="1"/>
      <c r="K57" s="5"/>
    </row>
    <row r="58" spans="1:11">
      <c r="A58" s="22" t="s">
        <v>211</v>
      </c>
      <c r="B58" s="1" t="s">
        <v>39</v>
      </c>
      <c r="C58" s="1" t="s">
        <v>63</v>
      </c>
      <c r="D58" s="5"/>
      <c r="E58" s="1"/>
      <c r="F58" s="1"/>
      <c r="G58" s="1"/>
      <c r="H58" s="1"/>
      <c r="I58" s="4"/>
      <c r="J58" s="1"/>
      <c r="K58" s="5"/>
    </row>
    <row r="59" spans="1:11">
      <c r="A59" s="4"/>
      <c r="B59" s="1"/>
      <c r="C59" s="1"/>
      <c r="D59" s="5"/>
      <c r="E59" s="1"/>
      <c r="F59" s="1"/>
      <c r="G59" s="1"/>
      <c r="H59" s="1"/>
      <c r="I59" s="4"/>
      <c r="J59" s="1"/>
      <c r="K59" s="5"/>
    </row>
    <row r="60" spans="1:11" ht="14.25">
      <c r="A60" s="23" t="s">
        <v>41</v>
      </c>
      <c r="B60" s="24"/>
      <c r="C60" s="1"/>
      <c r="D60" s="5"/>
      <c r="E60" s="1"/>
      <c r="F60" s="1"/>
      <c r="G60" s="1"/>
      <c r="H60" s="1"/>
      <c r="I60" s="4"/>
      <c r="J60" s="1"/>
      <c r="K60" s="5"/>
    </row>
    <row r="61" spans="1:11" ht="15">
      <c r="A61" s="25" t="s">
        <v>36</v>
      </c>
      <c r="B61" s="25" t="s">
        <v>37</v>
      </c>
      <c r="C61" s="25" t="s">
        <v>38</v>
      </c>
      <c r="D61" s="5"/>
      <c r="E61" s="1"/>
      <c r="F61" s="1"/>
      <c r="G61" s="1"/>
      <c r="H61" s="1"/>
      <c r="I61" s="4"/>
      <c r="J61" s="1"/>
      <c r="K61" s="5"/>
    </row>
    <row r="62" spans="1:11">
      <c r="A62" s="22" t="s">
        <v>263</v>
      </c>
      <c r="B62" s="1" t="s">
        <v>42</v>
      </c>
      <c r="C62" s="1" t="s">
        <v>44</v>
      </c>
      <c r="D62" s="5"/>
      <c r="E62" s="1"/>
      <c r="F62" s="1"/>
      <c r="G62" s="1"/>
      <c r="H62" s="1"/>
      <c r="I62" s="4"/>
      <c r="J62" s="1"/>
      <c r="K62" s="5"/>
    </row>
    <row r="63" spans="1:11">
      <c r="A63" s="22" t="s">
        <v>174</v>
      </c>
      <c r="B63" s="1" t="s">
        <v>42</v>
      </c>
      <c r="C63" s="1" t="s">
        <v>63</v>
      </c>
      <c r="D63" s="5"/>
      <c r="E63" s="1"/>
      <c r="F63" s="1"/>
      <c r="G63" s="1"/>
      <c r="H63" s="1"/>
      <c r="I63" s="4"/>
      <c r="J63" s="1"/>
      <c r="K63" s="5"/>
    </row>
    <row r="64" spans="1:11">
      <c r="A64" s="22" t="s">
        <v>241</v>
      </c>
      <c r="B64" s="1" t="s">
        <v>42</v>
      </c>
      <c r="C64" s="1" t="s">
        <v>117</v>
      </c>
      <c r="D64" s="5"/>
      <c r="E64" s="1"/>
      <c r="F64" s="1"/>
      <c r="G64" s="1"/>
      <c r="H64" s="1"/>
      <c r="I64" s="4"/>
      <c r="J64" s="1"/>
      <c r="K64" s="5"/>
    </row>
    <row r="65" spans="1:11">
      <c r="A65" s="22" t="s">
        <v>235</v>
      </c>
      <c r="B65" s="1" t="s">
        <v>42</v>
      </c>
      <c r="C65" s="1" t="s">
        <v>173</v>
      </c>
      <c r="D65" s="5"/>
      <c r="E65" s="1"/>
      <c r="F65" s="1"/>
      <c r="G65" s="1"/>
      <c r="H65" s="1"/>
      <c r="I65" s="4"/>
      <c r="J65" s="1"/>
      <c r="K65" s="5"/>
    </row>
    <row r="66" spans="1:11">
      <c r="A66" s="22" t="s">
        <v>268</v>
      </c>
      <c r="B66" s="1" t="s">
        <v>42</v>
      </c>
      <c r="C66" s="1" t="s">
        <v>44</v>
      </c>
      <c r="D66" s="5"/>
      <c r="E66" s="1"/>
      <c r="F66" s="1"/>
      <c r="G66" s="1"/>
      <c r="H66" s="1"/>
      <c r="I66" s="4"/>
      <c r="J66" s="1"/>
      <c r="K66" s="5"/>
    </row>
    <row r="67" spans="1:11">
      <c r="A67" s="22" t="s">
        <v>162</v>
      </c>
      <c r="B67" s="1" t="s">
        <v>42</v>
      </c>
      <c r="C67" s="1" t="s">
        <v>173</v>
      </c>
      <c r="D67" s="5"/>
      <c r="E67" s="1"/>
      <c r="F67" s="1"/>
      <c r="G67" s="1"/>
      <c r="H67" s="1"/>
      <c r="I67" s="4"/>
      <c r="J67" s="1"/>
      <c r="K67" s="5"/>
    </row>
    <row r="68" spans="1:11">
      <c r="A68" s="22" t="s">
        <v>46</v>
      </c>
      <c r="B68" s="1" t="s">
        <v>42</v>
      </c>
      <c r="C68" s="1" t="s">
        <v>63</v>
      </c>
      <c r="D68" s="5"/>
      <c r="E68" s="1"/>
      <c r="F68" s="1"/>
      <c r="G68" s="1"/>
      <c r="H68" s="1"/>
      <c r="I68" s="4"/>
      <c r="J68" s="1"/>
      <c r="K68" s="5"/>
    </row>
    <row r="69" spans="1:11">
      <c r="A69" s="22" t="s">
        <v>194</v>
      </c>
      <c r="B69" s="1" t="s">
        <v>42</v>
      </c>
      <c r="C69" s="1" t="s">
        <v>277</v>
      </c>
      <c r="D69" s="5"/>
      <c r="E69" s="1"/>
      <c r="F69" s="1"/>
      <c r="G69" s="1"/>
      <c r="H69" s="1"/>
      <c r="I69" s="4"/>
      <c r="J69" s="1"/>
      <c r="K69" s="5"/>
    </row>
    <row r="70" spans="1:11">
      <c r="A70" s="22" t="s">
        <v>221</v>
      </c>
      <c r="B70" s="1" t="s">
        <v>42</v>
      </c>
      <c r="C70" s="1" t="s">
        <v>63</v>
      </c>
      <c r="D70" s="5"/>
      <c r="E70" s="1"/>
      <c r="F70" s="1"/>
      <c r="G70" s="1"/>
      <c r="H70" s="1"/>
      <c r="I70" s="4"/>
      <c r="J70" s="1"/>
      <c r="K70" s="5"/>
    </row>
    <row r="71" spans="1:11">
      <c r="A71" s="22" t="s">
        <v>245</v>
      </c>
      <c r="B71" s="1" t="s">
        <v>42</v>
      </c>
      <c r="C71" s="1" t="s">
        <v>117</v>
      </c>
      <c r="D71" s="5"/>
      <c r="E71" s="1"/>
      <c r="F71" s="1"/>
      <c r="G71" s="1"/>
      <c r="H71" s="1"/>
      <c r="I71" s="4"/>
      <c r="J71" s="1"/>
      <c r="K71" s="5"/>
    </row>
    <row r="72" spans="1:11">
      <c r="A72" s="22" t="s">
        <v>228</v>
      </c>
      <c r="B72" s="1" t="s">
        <v>42</v>
      </c>
      <c r="C72" s="1" t="s">
        <v>63</v>
      </c>
      <c r="D72" s="5"/>
      <c r="E72" s="1"/>
      <c r="F72" s="1"/>
      <c r="G72" s="1"/>
      <c r="H72" s="1"/>
      <c r="I72" s="4"/>
      <c r="J72" s="1"/>
      <c r="K72" s="5"/>
    </row>
    <row r="73" spans="1:11">
      <c r="A73" s="22" t="s">
        <v>254</v>
      </c>
      <c r="B73" s="1" t="s">
        <v>42</v>
      </c>
      <c r="C73" s="1" t="s">
        <v>62</v>
      </c>
      <c r="D73" s="5"/>
      <c r="E73" s="1"/>
      <c r="F73" s="1"/>
      <c r="G73" s="1"/>
      <c r="H73" s="1"/>
      <c r="I73" s="4"/>
      <c r="J73" s="1"/>
      <c r="K73" s="5"/>
    </row>
    <row r="74" spans="1:11">
      <c r="A74" s="4"/>
      <c r="B74" s="1"/>
      <c r="C74" s="1"/>
      <c r="D74" s="5"/>
      <c r="E74" s="1"/>
      <c r="F74" s="1"/>
      <c r="G74" s="1"/>
      <c r="H74" s="1"/>
      <c r="I74" s="4"/>
      <c r="J74" s="1"/>
      <c r="K74" s="5"/>
    </row>
    <row r="75" spans="1:11" ht="14.25">
      <c r="A75" s="23" t="s">
        <v>78</v>
      </c>
      <c r="B75" s="24"/>
      <c r="C75" s="1"/>
      <c r="D75" s="5"/>
      <c r="E75" s="1"/>
      <c r="F75" s="1"/>
      <c r="G75" s="1"/>
      <c r="H75" s="1"/>
      <c r="I75" s="4"/>
      <c r="J75" s="1"/>
      <c r="K75" s="5"/>
    </row>
    <row r="76" spans="1:11" ht="15">
      <c r="A76" s="25" t="s">
        <v>36</v>
      </c>
      <c r="B76" s="25" t="s">
        <v>37</v>
      </c>
      <c r="C76" s="25" t="s">
        <v>38</v>
      </c>
      <c r="D76" s="5"/>
      <c r="E76" s="1"/>
      <c r="F76" s="1"/>
      <c r="G76" s="1"/>
      <c r="H76" s="1"/>
      <c r="I76" s="4"/>
      <c r="J76" s="1"/>
      <c r="K76" s="5"/>
    </row>
    <row r="77" spans="1:11">
      <c r="A77" s="22" t="s">
        <v>259</v>
      </c>
      <c r="B77" s="1" t="s">
        <v>120</v>
      </c>
      <c r="C77" s="1" t="s">
        <v>62</v>
      </c>
      <c r="D77" s="5"/>
      <c r="E77" s="1"/>
      <c r="F77" s="1"/>
      <c r="G77" s="1"/>
      <c r="H77" s="1"/>
      <c r="I77" s="4"/>
      <c r="J77" s="1"/>
      <c r="K77" s="5"/>
    </row>
    <row r="78" spans="1:11">
      <c r="A78" s="22" t="s">
        <v>204</v>
      </c>
      <c r="B78" s="1" t="s">
        <v>278</v>
      </c>
      <c r="C78" s="1" t="s">
        <v>43</v>
      </c>
      <c r="D78" s="5"/>
      <c r="E78" s="1"/>
      <c r="F78" s="1"/>
      <c r="G78" s="1"/>
      <c r="H78" s="1"/>
      <c r="I78" s="4"/>
      <c r="J78" s="1"/>
      <c r="K78" s="5"/>
    </row>
    <row r="79" spans="1:11">
      <c r="A79" s="22" t="s">
        <v>272</v>
      </c>
      <c r="B79" s="1" t="s">
        <v>120</v>
      </c>
      <c r="C79" s="1" t="s">
        <v>44</v>
      </c>
      <c r="D79" s="5"/>
      <c r="E79" s="1"/>
      <c r="F79" s="1"/>
      <c r="G79" s="1"/>
      <c r="H79" s="1"/>
      <c r="I79" s="4"/>
      <c r="J79" s="1"/>
      <c r="K79" s="5"/>
    </row>
  </sheetData>
  <mergeCells count="17">
    <mergeCell ref="A1:K2"/>
    <mergeCell ref="A3:A4"/>
    <mergeCell ref="B3:B4"/>
    <mergeCell ref="C3:C4"/>
    <mergeCell ref="D3:D4"/>
    <mergeCell ref="E3:H3"/>
    <mergeCell ref="I3:I4"/>
    <mergeCell ref="J3:J4"/>
    <mergeCell ref="A22:J22"/>
    <mergeCell ref="A26:J26"/>
    <mergeCell ref="A31:J31"/>
    <mergeCell ref="A35:J35"/>
    <mergeCell ref="K3:K4"/>
    <mergeCell ref="A5:J5"/>
    <mergeCell ref="A9:J9"/>
    <mergeCell ref="A12:J12"/>
    <mergeCell ref="A15:J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5"/>
  <sheetViews>
    <sheetView topLeftCell="C1" workbookViewId="0">
      <selection activeCell="G14" sqref="G14"/>
    </sheetView>
  </sheetViews>
  <sheetFormatPr defaultRowHeight="12.75"/>
  <cols>
    <col min="1" max="1" width="24" customWidth="1"/>
    <col min="2" max="2" width="20.5703125" customWidth="1"/>
    <col min="4" max="4" width="33.28515625" customWidth="1"/>
  </cols>
  <sheetData>
    <row r="1" spans="1:11">
      <c r="A1" s="51" t="s">
        <v>866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2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">
      <c r="A3" s="42" t="s">
        <v>0</v>
      </c>
      <c r="B3" s="44" t="s">
        <v>8</v>
      </c>
      <c r="C3" s="46" t="s">
        <v>3</v>
      </c>
      <c r="D3" s="46" t="s">
        <v>7</v>
      </c>
      <c r="E3" s="46" t="s">
        <v>65</v>
      </c>
      <c r="F3" s="46"/>
      <c r="G3" s="46"/>
      <c r="H3" s="46"/>
      <c r="I3" s="46" t="s">
        <v>2</v>
      </c>
      <c r="J3" s="46" t="s">
        <v>5</v>
      </c>
      <c r="K3" s="47" t="s">
        <v>4</v>
      </c>
    </row>
    <row r="4" spans="1:11" ht="15" customHeight="1" thickBot="1">
      <c r="A4" s="43"/>
      <c r="B4" s="45"/>
      <c r="C4" s="45"/>
      <c r="D4" s="45"/>
      <c r="E4" s="3">
        <v>1</v>
      </c>
      <c r="F4" s="3">
        <v>2</v>
      </c>
      <c r="G4" s="3">
        <v>3</v>
      </c>
      <c r="H4" s="3" t="s">
        <v>6</v>
      </c>
      <c r="I4" s="45"/>
      <c r="J4" s="45"/>
      <c r="K4" s="48"/>
    </row>
    <row r="5" spans="1:11">
      <c r="A5" s="4"/>
      <c r="B5" s="1"/>
      <c r="C5" s="1"/>
      <c r="D5" s="5"/>
      <c r="E5" s="1"/>
      <c r="F5" s="1"/>
      <c r="G5" s="1"/>
      <c r="H5" s="1"/>
      <c r="I5" s="4"/>
      <c r="J5" s="1"/>
      <c r="K5" s="5"/>
    </row>
    <row r="6" spans="1:11" ht="15">
      <c r="A6" s="34" t="s">
        <v>99</v>
      </c>
      <c r="B6" s="35"/>
      <c r="C6" s="35"/>
      <c r="D6" s="35"/>
      <c r="E6" s="35"/>
      <c r="F6" s="35"/>
      <c r="G6" s="35"/>
      <c r="H6" s="35"/>
      <c r="I6" s="34"/>
      <c r="J6" s="35"/>
      <c r="K6" s="5"/>
    </row>
    <row r="7" spans="1:11">
      <c r="A7" s="14" t="s">
        <v>177</v>
      </c>
      <c r="B7" s="15" t="s">
        <v>178</v>
      </c>
      <c r="C7" s="15" t="s">
        <v>179</v>
      </c>
      <c r="D7" s="16" t="s">
        <v>180</v>
      </c>
      <c r="E7" s="15" t="s">
        <v>74</v>
      </c>
      <c r="F7" s="17" t="s">
        <v>168</v>
      </c>
      <c r="G7" s="17" t="s">
        <v>168</v>
      </c>
      <c r="H7" s="17"/>
      <c r="I7" s="14" t="s">
        <v>181</v>
      </c>
      <c r="J7" s="15" t="str">
        <f>"134,2165"</f>
        <v>134,2165</v>
      </c>
      <c r="K7" s="16" t="s">
        <v>53</v>
      </c>
    </row>
    <row r="8" spans="1:11">
      <c r="A8" s="4"/>
      <c r="B8" s="1"/>
      <c r="C8" s="1"/>
      <c r="D8" s="5"/>
      <c r="E8" s="1"/>
      <c r="F8" s="1"/>
      <c r="G8" s="1"/>
      <c r="H8" s="1"/>
      <c r="I8" s="4"/>
      <c r="J8" s="1"/>
      <c r="K8" s="5"/>
    </row>
    <row r="9" spans="1:11" ht="15">
      <c r="A9" s="34" t="s">
        <v>182</v>
      </c>
      <c r="B9" s="35"/>
      <c r="C9" s="35"/>
      <c r="D9" s="35"/>
      <c r="E9" s="35"/>
      <c r="F9" s="35"/>
      <c r="G9" s="35"/>
      <c r="H9" s="35"/>
      <c r="I9" s="34"/>
      <c r="J9" s="35"/>
      <c r="K9" s="5"/>
    </row>
    <row r="10" spans="1:11">
      <c r="A10" s="14" t="s">
        <v>183</v>
      </c>
      <c r="B10" s="15" t="s">
        <v>184</v>
      </c>
      <c r="C10" s="15" t="s">
        <v>185</v>
      </c>
      <c r="D10" s="16" t="s">
        <v>132</v>
      </c>
      <c r="E10" s="15" t="s">
        <v>186</v>
      </c>
      <c r="F10" s="15" t="s">
        <v>71</v>
      </c>
      <c r="G10" s="17" t="s">
        <v>187</v>
      </c>
      <c r="H10" s="17"/>
      <c r="I10" s="14" t="s">
        <v>188</v>
      </c>
      <c r="J10" s="15" t="str">
        <f>"159,9405"</f>
        <v>159,9405</v>
      </c>
      <c r="K10" s="16" t="s">
        <v>53</v>
      </c>
    </row>
    <row r="11" spans="1:11">
      <c r="A11" s="4"/>
      <c r="B11" s="1"/>
      <c r="C11" s="1"/>
      <c r="D11" s="5"/>
      <c r="E11" s="1"/>
      <c r="F11" s="1"/>
      <c r="G11" s="1"/>
      <c r="H11" s="1"/>
      <c r="I11" s="4"/>
      <c r="J11" s="1"/>
      <c r="K11" s="5"/>
    </row>
    <row r="12" spans="1:11">
      <c r="A12" s="4"/>
      <c r="B12" s="1"/>
      <c r="C12" s="1"/>
      <c r="D12" s="5"/>
      <c r="E12" s="1"/>
      <c r="F12" s="1"/>
      <c r="G12" s="1"/>
      <c r="H12" s="1"/>
      <c r="I12" s="4"/>
      <c r="J12" s="1"/>
      <c r="K12" s="5"/>
    </row>
    <row r="13" spans="1:11">
      <c r="A13" s="4"/>
      <c r="B13" s="1"/>
      <c r="C13" s="1"/>
      <c r="D13" s="5"/>
      <c r="E13" s="1"/>
      <c r="F13" s="1"/>
      <c r="G13" s="1"/>
      <c r="H13" s="1"/>
      <c r="I13" s="4"/>
      <c r="J13" s="1"/>
      <c r="K13" s="5"/>
    </row>
    <row r="14" spans="1:11">
      <c r="A14" s="4"/>
      <c r="B14" s="1"/>
      <c r="C14" s="1"/>
      <c r="D14" s="5"/>
      <c r="E14" s="1"/>
      <c r="F14" s="1"/>
      <c r="G14" s="1"/>
      <c r="H14" s="1"/>
      <c r="I14" s="4"/>
      <c r="J14" s="1"/>
      <c r="K14" s="5"/>
    </row>
    <row r="15" spans="1:11">
      <c r="A15" s="4"/>
      <c r="B15" s="1"/>
      <c r="C15" s="1"/>
      <c r="D15" s="5"/>
      <c r="E15" s="1"/>
      <c r="F15" s="1"/>
      <c r="G15" s="1"/>
      <c r="H15" s="1"/>
      <c r="I15" s="4"/>
      <c r="J15" s="1"/>
      <c r="K15" s="5"/>
    </row>
    <row r="16" spans="1:11">
      <c r="A16" s="4"/>
      <c r="B16" s="1"/>
      <c r="C16" s="1"/>
      <c r="D16" s="5"/>
      <c r="E16" s="1"/>
      <c r="F16" s="1"/>
      <c r="G16" s="1"/>
      <c r="H16" s="1"/>
      <c r="I16" s="4"/>
      <c r="J16" s="1"/>
      <c r="K16" s="5"/>
    </row>
    <row r="17" spans="1:11">
      <c r="A17" s="4"/>
      <c r="B17" s="1"/>
      <c r="C17" s="1"/>
      <c r="D17" s="5"/>
      <c r="E17" s="1"/>
      <c r="F17" s="1"/>
      <c r="G17" s="1"/>
      <c r="H17" s="1"/>
      <c r="I17" s="4"/>
      <c r="J17" s="1"/>
      <c r="K17" s="5"/>
    </row>
    <row r="18" spans="1:11">
      <c r="A18" s="4"/>
      <c r="B18" s="1"/>
      <c r="C18" s="1"/>
      <c r="D18" s="5"/>
      <c r="E18" s="1"/>
      <c r="F18" s="1"/>
      <c r="G18" s="1"/>
      <c r="H18" s="1"/>
      <c r="I18" s="4"/>
      <c r="J18" s="1"/>
      <c r="K18" s="5"/>
    </row>
    <row r="19" spans="1:11">
      <c r="A19" s="4"/>
      <c r="B19" s="1"/>
      <c r="C19" s="1"/>
      <c r="D19" s="5"/>
      <c r="E19" s="1"/>
      <c r="F19" s="1"/>
      <c r="G19" s="1"/>
      <c r="H19" s="1"/>
      <c r="I19" s="4"/>
      <c r="J19" s="1"/>
      <c r="K19" s="5"/>
    </row>
    <row r="20" spans="1:11" ht="18">
      <c r="A20" s="18" t="s">
        <v>33</v>
      </c>
      <c r="B20" s="19"/>
      <c r="C20" s="1"/>
      <c r="D20" s="5"/>
      <c r="E20" s="1"/>
      <c r="F20" s="1"/>
      <c r="G20" s="1"/>
      <c r="H20" s="1"/>
      <c r="I20" s="4"/>
      <c r="J20" s="1"/>
      <c r="K20" s="5"/>
    </row>
    <row r="21" spans="1:11" ht="15">
      <c r="A21" s="20" t="s">
        <v>34</v>
      </c>
      <c r="B21" s="26"/>
      <c r="C21" s="1"/>
      <c r="D21" s="5"/>
      <c r="E21" s="1"/>
      <c r="F21" s="1"/>
      <c r="G21" s="1"/>
      <c r="H21" s="1"/>
      <c r="I21" s="4"/>
      <c r="J21" s="1"/>
      <c r="K21" s="5"/>
    </row>
    <row r="22" spans="1:11" ht="14.25">
      <c r="A22" s="23" t="s">
        <v>41</v>
      </c>
      <c r="B22" s="24"/>
      <c r="C22" s="1"/>
      <c r="D22" s="5"/>
      <c r="E22" s="1"/>
      <c r="F22" s="1"/>
      <c r="G22" s="1"/>
      <c r="H22" s="1"/>
      <c r="I22" s="4"/>
      <c r="J22" s="1"/>
      <c r="K22" s="5"/>
    </row>
    <row r="23" spans="1:11" ht="15">
      <c r="A23" s="25" t="s">
        <v>36</v>
      </c>
      <c r="B23" s="25" t="s">
        <v>37</v>
      </c>
      <c r="C23" s="25" t="s">
        <v>38</v>
      </c>
      <c r="D23" s="5"/>
      <c r="E23" s="1"/>
      <c r="F23" s="1"/>
      <c r="G23" s="1"/>
      <c r="H23" s="1"/>
      <c r="I23" s="4"/>
      <c r="J23" s="1"/>
      <c r="K23" s="5"/>
    </row>
    <row r="24" spans="1:11">
      <c r="A24" s="22" t="s">
        <v>183</v>
      </c>
      <c r="B24" s="1" t="s">
        <v>42</v>
      </c>
      <c r="C24" s="1" t="s">
        <v>189</v>
      </c>
      <c r="D24" s="5"/>
      <c r="E24" s="1"/>
      <c r="F24" s="1"/>
      <c r="G24" s="1"/>
      <c r="H24" s="1"/>
      <c r="I24" s="4"/>
      <c r="J24" s="1"/>
      <c r="K24" s="5"/>
    </row>
    <row r="25" spans="1:11">
      <c r="A25" s="22" t="s">
        <v>177</v>
      </c>
      <c r="B25" s="1" t="s">
        <v>42</v>
      </c>
      <c r="C25" s="1" t="s">
        <v>117</v>
      </c>
      <c r="D25" s="5"/>
      <c r="E25" s="1"/>
      <c r="F25" s="1"/>
      <c r="G25" s="1"/>
      <c r="H25" s="1"/>
      <c r="I25" s="4"/>
      <c r="J25" s="1"/>
      <c r="K25" s="5"/>
    </row>
  </sheetData>
  <mergeCells count="11">
    <mergeCell ref="A6:J6"/>
    <mergeCell ref="A9:J9"/>
    <mergeCell ref="A1:K2"/>
    <mergeCell ref="A3:A4"/>
    <mergeCell ref="B3:B4"/>
    <mergeCell ref="C3:C4"/>
    <mergeCell ref="D3:D4"/>
    <mergeCell ref="E3:H3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awpc_bp_raw</vt:lpstr>
      <vt:lpstr>awpc_bp_1 ply</vt:lpstr>
      <vt:lpstr>awpc_bp_mpl</vt:lpstr>
      <vt:lpstr>awpc_pl_raw</vt:lpstr>
      <vt:lpstr>awpc_pl_1ply</vt:lpstr>
      <vt:lpstr>awpc_dl_raw</vt:lpstr>
      <vt:lpstr>awpc_dl_eq</vt:lpstr>
      <vt:lpstr>wpc_bp_raw</vt:lpstr>
      <vt:lpstr>wpc_bp_1ply</vt:lpstr>
      <vt:lpstr>wpc_bp_mpl</vt:lpstr>
      <vt:lpstr>wpc_pl_raw</vt:lpstr>
      <vt:lpstr>wpc_pl_1ply</vt:lpstr>
      <vt:lpstr>wpc_pl_mpl</vt:lpstr>
      <vt:lpstr>wpc_dl_raw</vt:lpstr>
      <vt:lpstr>wpc_dl_eq</vt:lpstr>
      <vt:lpstr>НЖ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Марина</cp:lastModifiedBy>
  <cp:lastPrinted>2008-02-22T21:19:39Z</cp:lastPrinted>
  <dcterms:created xsi:type="dcterms:W3CDTF">2002-06-16T13:36:44Z</dcterms:created>
  <dcterms:modified xsi:type="dcterms:W3CDTF">2014-02-11T17:03:07Z</dcterms:modified>
</cp:coreProperties>
</file>